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600" windowHeight="11760" tabRatio="840" activeTab="4"/>
  </bookViews>
  <sheets>
    <sheet name="JS" sheetId="1" r:id="rId1"/>
    <sheet name="QIN-LYG(KANTO)" sheetId="2" r:id="rId2"/>
    <sheet name="QIN-LYG (KANSAI) BAK" sheetId="3" state="hidden" r:id="rId3"/>
    <sheet name="SHA(KANTO)" sheetId="4" r:id="rId4"/>
    <sheet name="XG-LK-DL(KANTO)" sheetId="5" r:id="rId5"/>
  </sheets>
  <definedNames>
    <definedName name="_xlnm.Print_Area" localSheetId="0">'JS'!$A$1:$K$55</definedName>
    <definedName name="_xlnm.Print_Area" localSheetId="2">'QIN-LYG (KANSAI) BAK'!$A$1:$K$38</definedName>
    <definedName name="_xlnm.Print_Area" localSheetId="1">'QIN-LYG(KANTO)'!$A$1:$J$25</definedName>
    <definedName name="_xlnm.Print_Area" localSheetId="3">'SHA(KANTO)'!$A$1:$J$31</definedName>
    <definedName name="Z_29EAB4F7_217D_4BA1_9FF6_198B41752BB4_.wvu.PrintArea" localSheetId="0" hidden="1">'JS'!$A$1:$K$55</definedName>
    <definedName name="Z_29EAB4F7_217D_4BA1_9FF6_198B41752BB4_.wvu.PrintArea" localSheetId="2" hidden="1">'QIN-LYG (KANSAI) BAK'!$A$1:$K$38</definedName>
    <definedName name="Z_29EAB4F7_217D_4BA1_9FF6_198B41752BB4_.wvu.PrintArea" localSheetId="1" hidden="1">'QIN-LYG(KANTO)'!$A$1:$J$25</definedName>
    <definedName name="Z_29EAB4F7_217D_4BA1_9FF6_198B41752BB4_.wvu.PrintArea" localSheetId="3" hidden="1">'SHA(KANTO)'!$A$1:$J$31</definedName>
    <definedName name="Z_308CC5E2_31E9_417E_8F64_449A8A513A15_.wvu.PrintArea" localSheetId="0" hidden="1">'JS'!$A$1:$K$55</definedName>
    <definedName name="Z_308CC5E2_31E9_417E_8F64_449A8A513A15_.wvu.PrintArea" localSheetId="2" hidden="1">'QIN-LYG (KANSAI) BAK'!$A$1:$K$38</definedName>
    <definedName name="Z_308CC5E2_31E9_417E_8F64_449A8A513A15_.wvu.PrintArea" localSheetId="1" hidden="1">'QIN-LYG(KANTO)'!$A$1:$J$25</definedName>
    <definedName name="Z_308CC5E2_31E9_417E_8F64_449A8A513A15_.wvu.PrintArea" localSheetId="3" hidden="1">'SHA(KANTO)'!$A$1:$J$31</definedName>
    <definedName name="Z_30B2C89B_B97F_4E7A_A4EA_2E35F086F222_.wvu.PrintArea" localSheetId="0" hidden="1">'JS'!$A$1:$K$55</definedName>
    <definedName name="Z_30B2C89B_B97F_4E7A_A4EA_2E35F086F222_.wvu.PrintArea" localSheetId="2" hidden="1">'QIN-LYG (KANSAI) BAK'!$A$1:$K$38</definedName>
    <definedName name="Z_30B2C89B_B97F_4E7A_A4EA_2E35F086F222_.wvu.PrintArea" localSheetId="1" hidden="1">'QIN-LYG(KANTO)'!$A$1:$J$25</definedName>
    <definedName name="Z_30B2C89B_B97F_4E7A_A4EA_2E35F086F222_.wvu.PrintArea" localSheetId="3" hidden="1">'SHA(KANTO)'!$A$1:$J$31</definedName>
    <definedName name="Z_60984E3B_D211_4353_B82B_5E467E857CFB_.wvu.PrintArea" localSheetId="0" hidden="1">'JS'!$A$1:$K$55</definedName>
    <definedName name="Z_60984E3B_D211_4353_B82B_5E467E857CFB_.wvu.PrintArea" localSheetId="2" hidden="1">'QIN-LYG (KANSAI) BAK'!$A$1:$K$38</definedName>
    <definedName name="Z_60984E3B_D211_4353_B82B_5E467E857CFB_.wvu.PrintArea" localSheetId="1" hidden="1">'QIN-LYG(KANTO)'!$A$1:$J$25</definedName>
    <definedName name="Z_60984E3B_D211_4353_B82B_5E467E857CFB_.wvu.PrintArea" localSheetId="3" hidden="1">'SHA(KANTO)'!$A$1:$J$31</definedName>
    <definedName name="Z_93A40525_490F_4CB2_B07A_529D77C437E1_.wvu.PrintArea" localSheetId="0" hidden="1">'JS'!$A$1:$K$55</definedName>
    <definedName name="Z_93A40525_490F_4CB2_B07A_529D77C437E1_.wvu.PrintArea" localSheetId="2" hidden="1">'QIN-LYG (KANSAI) BAK'!$A$1:$K$38</definedName>
    <definedName name="Z_93A40525_490F_4CB2_B07A_529D77C437E1_.wvu.PrintArea" localSheetId="1" hidden="1">'QIN-LYG(KANTO)'!$A$1:$J$25</definedName>
    <definedName name="Z_93A40525_490F_4CB2_B07A_529D77C437E1_.wvu.PrintArea" localSheetId="3" hidden="1">'SHA(KANTO)'!$A$1:$J$31</definedName>
    <definedName name="Z_E403741B_327B_4E74_8875_94B92A5EFA23_.wvu.PrintArea" localSheetId="0" hidden="1">'JS'!$A$1:$K$55</definedName>
    <definedName name="Z_E403741B_327B_4E74_8875_94B92A5EFA23_.wvu.PrintArea" localSheetId="2" hidden="1">'QIN-LYG (KANSAI) BAK'!$A$1:$K$38</definedName>
    <definedName name="Z_E403741B_327B_4E74_8875_94B92A5EFA23_.wvu.PrintArea" localSheetId="1" hidden="1">'QIN-LYG(KANTO)'!$A$1:$J$25</definedName>
    <definedName name="Z_E403741B_327B_4E74_8875_94B92A5EFA23_.wvu.PrintArea" localSheetId="3" hidden="1">'SHA(KANTO)'!$A$1:$J$31</definedName>
  </definedNames>
  <calcPr fullCalcOnLoad="1"/>
</workbook>
</file>

<file path=xl/sharedStrings.xml><?xml version="1.0" encoding="utf-8"?>
<sst xmlns="http://schemas.openxmlformats.org/spreadsheetml/2006/main" count="558" uniqueCount="397">
  <si>
    <t>VESSEL</t>
  </si>
  <si>
    <t>VOY NO.</t>
  </si>
  <si>
    <t>神戸</t>
  </si>
  <si>
    <t>名古屋</t>
  </si>
  <si>
    <t>大阪</t>
  </si>
  <si>
    <r>
      <t>(</t>
    </r>
    <r>
      <rPr>
        <b/>
        <sz val="8"/>
        <rFont val="ＤＦＰ特太ゴシック体"/>
        <family val="3"/>
      </rPr>
      <t>水</t>
    </r>
    <r>
      <rPr>
        <b/>
        <sz val="8"/>
        <rFont val="Arial Black"/>
        <family val="2"/>
      </rPr>
      <t>-</t>
    </r>
    <r>
      <rPr>
        <b/>
        <sz val="8"/>
        <rFont val="ＤＦＰ特太ゴシック体"/>
        <family val="3"/>
      </rPr>
      <t>水</t>
    </r>
    <r>
      <rPr>
        <b/>
        <sz val="8"/>
        <rFont val="Arial Black"/>
        <family val="2"/>
      </rPr>
      <t>)</t>
    </r>
  </si>
  <si>
    <r>
      <t>(</t>
    </r>
    <r>
      <rPr>
        <b/>
        <sz val="8"/>
        <rFont val="ＤＦＰ特太ゴシック体"/>
        <family val="3"/>
      </rPr>
      <t>木</t>
    </r>
    <r>
      <rPr>
        <b/>
        <sz val="8"/>
        <rFont val="Arial Black"/>
        <family val="2"/>
      </rPr>
      <t>-</t>
    </r>
    <r>
      <rPr>
        <b/>
        <sz val="8"/>
        <rFont val="ＤＦＰ特太ゴシック体"/>
        <family val="3"/>
      </rPr>
      <t>木</t>
    </r>
    <r>
      <rPr>
        <b/>
        <sz val="8"/>
        <rFont val="Arial Black"/>
        <family val="2"/>
      </rPr>
      <t>)</t>
    </r>
  </si>
  <si>
    <t>上海</t>
  </si>
  <si>
    <t>南京</t>
  </si>
  <si>
    <t>張家港</t>
  </si>
  <si>
    <t>南通</t>
  </si>
  <si>
    <r>
      <t>(</t>
    </r>
    <r>
      <rPr>
        <sz val="8"/>
        <rFont val="ＭＳ Ｐゴシック"/>
        <family val="3"/>
      </rPr>
      <t>金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)</t>
    </r>
  </si>
  <si>
    <r>
      <t>(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日</t>
    </r>
    <r>
      <rPr>
        <sz val="8"/>
        <rFont val="Arial"/>
        <family val="2"/>
      </rPr>
      <t>)</t>
    </r>
  </si>
  <si>
    <t>(EB/WB)</t>
  </si>
  <si>
    <t>大連</t>
  </si>
  <si>
    <t>（土）</t>
  </si>
  <si>
    <r>
      <t>SHIPPING SCHEDULE</t>
    </r>
    <r>
      <rPr>
        <b/>
        <sz val="12"/>
        <rFont val="ＭＳ Ｐゴシック"/>
        <family val="3"/>
      </rPr>
      <t>　</t>
    </r>
  </si>
  <si>
    <t>SINOTRANS CONTAINER LINES</t>
  </si>
  <si>
    <t>（金）</t>
  </si>
  <si>
    <t>青島</t>
  </si>
  <si>
    <t>門司</t>
  </si>
  <si>
    <t>＜横浜＞</t>
  </si>
  <si>
    <t>＜名古屋＞</t>
  </si>
  <si>
    <t>伊勢湾海運株式会社　鍋田NUCT</t>
  </si>
  <si>
    <t>名古屋市港区入船１丁目７番４４号</t>
  </si>
  <si>
    <t>保税名称：西部 DHA (鍋田)</t>
  </si>
  <si>
    <t>＜神戸＞</t>
  </si>
  <si>
    <t>株式会社　日新　神戸支店海運課</t>
  </si>
  <si>
    <t>神戸市中央区江戸町１０１番地三共スカイビル</t>
  </si>
  <si>
    <t>日東物流株式会社　南港Ｃ－８ターミナル</t>
  </si>
  <si>
    <t>大阪市住之江区南港東９丁目２番９７号</t>
  </si>
  <si>
    <t>お受けいたしておりません</t>
  </si>
  <si>
    <t>保税名称：大阪南港Ｃ－８DHA　（日東）</t>
  </si>
  <si>
    <t>＜大阪＞</t>
  </si>
  <si>
    <t>連雲港</t>
  </si>
  <si>
    <t>（日）</t>
  </si>
  <si>
    <t xml:space="preserve"> シノトランスジャパン株式会社</t>
  </si>
  <si>
    <t>中　外　運　日　本　公　司</t>
  </si>
  <si>
    <t>博多</t>
  </si>
  <si>
    <t>寧波</t>
  </si>
  <si>
    <t>（金-金）</t>
  </si>
  <si>
    <t xml:space="preserve"> シノトランスジャパン株式会社</t>
  </si>
  <si>
    <t>中　外　運　日　本　公　司</t>
  </si>
  <si>
    <t>総　代　理　店</t>
  </si>
  <si>
    <t>寧波</t>
  </si>
  <si>
    <t>-</t>
  </si>
  <si>
    <t>（月-月）</t>
  </si>
  <si>
    <t xml:space="preserve">     SHIPPING SCHEDULE</t>
  </si>
  <si>
    <t>http://www.sinotrans.co.jp/</t>
  </si>
  <si>
    <t>VESSEL</t>
  </si>
  <si>
    <t>VOY NO.</t>
  </si>
  <si>
    <t>http://www.sinotrans.co.jp/</t>
  </si>
  <si>
    <t>総　代　理　店</t>
  </si>
  <si>
    <t>SITC SVC</t>
  </si>
  <si>
    <t>伊勢湾海運株式会社</t>
  </si>
  <si>
    <t xml:space="preserve">WEBSITE URL: 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</si>
  <si>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</si>
  <si>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</si>
  <si>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</si>
  <si>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</si>
  <si>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(日）</t>
  </si>
  <si>
    <t>(NJ1)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</si>
  <si>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</si>
  <si>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</si>
  <si>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t>（日-月）</t>
  </si>
  <si>
    <r>
      <t xml:space="preserve">                </t>
    </r>
  </si>
  <si>
    <t>煙台</t>
  </si>
  <si>
    <t>日東物流株式会社</t>
  </si>
  <si>
    <t>TEL: 06-6202-5779   FAX: 06-6202-5752</t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</si>
  <si>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</si>
  <si>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</si>
  <si>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</si>
  <si>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</si>
  <si>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</si>
  <si>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t>SHIPPING SCHEDULE</t>
  </si>
  <si>
    <t>(金)</t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</si>
  <si>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</si>
  <si>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</si>
  <si>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（株）日新　神戸支店ターミナル課 PC-14営業所</t>
  </si>
  <si>
    <t>神戸市中央区港島９丁目３番地</t>
  </si>
  <si>
    <t>保税名称：PC-14 DHA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</si>
  <si>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</si>
  <si>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</si>
  <si>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（土） DPW</t>
  </si>
  <si>
    <t>NINGBO</t>
  </si>
  <si>
    <t>PORT</t>
  </si>
  <si>
    <t>SERVICE ROUTE</t>
  </si>
  <si>
    <t>ABBREVIATION</t>
  </si>
  <si>
    <t>TERMINAL</t>
  </si>
  <si>
    <t>SHANGHAI</t>
  </si>
  <si>
    <t>YANTAI</t>
  </si>
  <si>
    <t>TIANJIN</t>
  </si>
  <si>
    <t>TOCT</t>
  </si>
  <si>
    <t xml:space="preserve">TIANJIN ORIENT CONTAINER TERMINAL </t>
  </si>
  <si>
    <t>DALIAN</t>
  </si>
  <si>
    <t>DCT</t>
  </si>
  <si>
    <t xml:space="preserve">DALIAN CONTAINER TERMINAL </t>
  </si>
  <si>
    <t>PORT</t>
  </si>
  <si>
    <t>SERVICE ROUTE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</si>
  <si>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</si>
  <si>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</si>
  <si>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</si>
  <si>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</si>
  <si>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</si>
  <si>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</si>
  <si>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ABBR.</t>
  </si>
  <si>
    <t>QWCT</t>
  </si>
  <si>
    <t>WEIHAI QINGWEI CONTAINER TERMINAL</t>
  </si>
  <si>
    <t>WEIHAI</t>
  </si>
  <si>
    <t xml:space="preserve">  SINOTRANS CONTAINER LINES</t>
  </si>
  <si>
    <t xml:space="preserve"> シノトランスジャパン株式会社</t>
  </si>
  <si>
    <t>（火-火）</t>
  </si>
  <si>
    <t>（火-水）</t>
  </si>
  <si>
    <t>(火-火）</t>
  </si>
  <si>
    <t>(土）</t>
  </si>
  <si>
    <t>-</t>
  </si>
  <si>
    <t>-</t>
  </si>
  <si>
    <t>PORT AGENT</t>
  </si>
  <si>
    <t>CY</t>
  </si>
  <si>
    <t>＜東京＞</t>
  </si>
  <si>
    <t>東海運株式会社</t>
  </si>
  <si>
    <t>東海運（株）　品川コンテナセンター</t>
  </si>
  <si>
    <t>東京都品川区東品川５－２</t>
  </si>
  <si>
    <t>TEL:03-3471-6335 FAX:03-3474-8477</t>
  </si>
  <si>
    <t>TEL:03-3471-6335 FAX:03-3474-8477</t>
  </si>
  <si>
    <t>保税名称：京浜港品川埠頭H/A(東海運）</t>
  </si>
  <si>
    <t>TEL:052-653-3331 FAX:052-651-1721</t>
  </si>
  <si>
    <t>TEL:0567-68-5771 FAX:0567-68-5775</t>
  </si>
  <si>
    <t>TEL:078-392-5560 FAX:078-392-5520</t>
  </si>
  <si>
    <t>TEL: 078-306-5682  FAX: 078-306-5688</t>
  </si>
  <si>
    <t>TEL:06-6612-6241 FAX:06-6612-1308</t>
  </si>
  <si>
    <t xml:space="preserve"> シノトランスジャパン株式会社</t>
  </si>
  <si>
    <t>中　外　運　日　本　公　司</t>
  </si>
  <si>
    <t>総　代　理　店</t>
  </si>
  <si>
    <t>TEL : 06-6202-5823  FAX : 06-4706-7513</t>
  </si>
  <si>
    <t>（金） TOCT</t>
  </si>
  <si>
    <t>SPICT</t>
  </si>
  <si>
    <t>SMCT</t>
  </si>
  <si>
    <r>
      <rPr>
        <sz val="10"/>
        <rFont val="ＭＳ �ႴシッႯ"/>
        <family val="3"/>
      </rPr>
      <t>外高橋</t>
    </r>
    <r>
      <rPr>
        <sz val="10"/>
        <rFont val="Arial"/>
        <family val="2"/>
      </rPr>
      <t>5</t>
    </r>
    <r>
      <rPr>
        <sz val="10"/>
        <rFont val="ＭＳ �ႴシッႯ"/>
        <family val="3"/>
      </rPr>
      <t>期</t>
    </r>
  </si>
  <si>
    <t>中　外　運　日　本　公　司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</si>
  <si>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</si>
  <si>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</si>
  <si>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</si>
  <si>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r>
      <rPr>
        <sz val="9"/>
        <rFont val="ＭＳ �ႴシッႯ"/>
        <family val="3"/>
      </rPr>
      <t>連雲港新東方</t>
    </r>
  </si>
  <si>
    <r>
      <rPr>
        <sz val="9"/>
        <rFont val="ＭＳ �ႴシッႯ"/>
        <family val="3"/>
      </rPr>
      <t>天津東方</t>
    </r>
  </si>
  <si>
    <r>
      <rPr>
        <sz val="9"/>
        <rFont val="ＭＳ �ႴシッႯ"/>
        <family val="3"/>
      </rPr>
      <t>大連集装箱</t>
    </r>
  </si>
  <si>
    <r>
      <rPr>
        <sz val="9"/>
        <rFont val="ＭＳ Ｐゴシック"/>
        <family val="3"/>
      </rPr>
      <t>青威集装箱</t>
    </r>
    <r>
      <rPr>
        <sz val="9"/>
        <rFont val="NSimSun"/>
        <family val="3"/>
      </rPr>
      <t>码头</t>
    </r>
  </si>
  <si>
    <t>総　代　理　店</t>
  </si>
  <si>
    <t>SHANGHAI PUDONG INTERNATIONAL CONTAINER TERMINALTERMINAL</t>
  </si>
  <si>
    <t>SHANGHAI MINGDONG CONTAINER TERMINAL</t>
  </si>
  <si>
    <t>（木） BL4</t>
  </si>
  <si>
    <t>NJ1</t>
  </si>
  <si>
    <t>愛知県弥富市富浜５－１</t>
  </si>
  <si>
    <t xml:space="preserve">（土ー土）          上組NUCT    </t>
  </si>
  <si>
    <t>(LQNG1)</t>
  </si>
  <si>
    <t>(NCKT1)</t>
  </si>
  <si>
    <t>(NCKT2)</t>
  </si>
  <si>
    <t>新港/威海</t>
  </si>
  <si>
    <t>-</t>
  </si>
  <si>
    <t>新港 /威海</t>
  </si>
  <si>
    <t>（土） DCT</t>
  </si>
  <si>
    <t>(NCKT2)</t>
  </si>
  <si>
    <t>SNL SVC</t>
  </si>
  <si>
    <t>(NCKT1)</t>
  </si>
  <si>
    <t>-</t>
  </si>
  <si>
    <t>-</t>
  </si>
  <si>
    <t>NCKT2</t>
  </si>
  <si>
    <t>NCKT2</t>
  </si>
  <si>
    <t>COSCO SVC</t>
  </si>
  <si>
    <t>(EB/WB)</t>
  </si>
  <si>
    <t>(火)</t>
  </si>
  <si>
    <t>(月)WQ5</t>
  </si>
  <si>
    <t>(SNG2)</t>
  </si>
  <si>
    <t>(SNG7)</t>
  </si>
  <si>
    <t>(日)</t>
  </si>
  <si>
    <t>（木） WQ5</t>
  </si>
  <si>
    <t>(SNG5)</t>
  </si>
  <si>
    <t>(EB/WB)</t>
  </si>
  <si>
    <t>-</t>
  </si>
  <si>
    <t>（金） NOCT</t>
  </si>
  <si>
    <t>(土）QQCT</t>
  </si>
  <si>
    <t>(金) QQCT</t>
  </si>
  <si>
    <t>LQNG1/LQKT1</t>
  </si>
  <si>
    <t>PORT</t>
  </si>
  <si>
    <t>SERVICE ROUTE</t>
  </si>
  <si>
    <t>ABBREVIATION</t>
  </si>
  <si>
    <t>TERMINAL</t>
  </si>
  <si>
    <t>NKT1</t>
  </si>
  <si>
    <r>
      <t xml:space="preserve">SNL </t>
    </r>
    <r>
      <rPr>
        <sz val="7"/>
        <rFont val="Arial"/>
        <family val="2"/>
      </rPr>
      <t>&amp; SITC</t>
    </r>
    <r>
      <rPr>
        <b/>
        <sz val="7"/>
        <rFont val="Arial"/>
        <family val="2"/>
      </rPr>
      <t xml:space="preserve"> SVC</t>
    </r>
  </si>
  <si>
    <t>LQNG1</t>
  </si>
  <si>
    <t>LQKT1</t>
  </si>
  <si>
    <t>QQCTU</t>
  </si>
  <si>
    <t xml:space="preserve">QIANWAN CONTAINER TERMINAL NO.4 </t>
  </si>
  <si>
    <t>前湾4期</t>
  </si>
  <si>
    <t xml:space="preserve">(木-木)  </t>
  </si>
  <si>
    <r>
      <t>(</t>
    </r>
    <r>
      <rPr>
        <sz val="8"/>
        <rFont val="ＭＳ Ｐゴシック"/>
        <family val="3"/>
      </rPr>
      <t>木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金</t>
    </r>
    <r>
      <rPr>
        <sz val="8"/>
        <rFont val="Arial"/>
        <family val="2"/>
      </rPr>
      <t>)</t>
    </r>
  </si>
  <si>
    <t>北侖5期</t>
  </si>
  <si>
    <t>YDCT</t>
  </si>
  <si>
    <t>NINGBO YUANDONG TERMINALS</t>
  </si>
  <si>
    <t>外高橋1期</t>
  </si>
  <si>
    <t>PORT</t>
  </si>
  <si>
    <t>SUBJECT TO CHANGE WITH OR WITHOUT NOTICE</t>
  </si>
  <si>
    <t>(月) QQCTU</t>
  </si>
  <si>
    <t>NCKT1</t>
  </si>
  <si>
    <t>YANTAI INTERNATIONAL CONTAINER TERMINALS LTD.</t>
  </si>
  <si>
    <t>YITC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</si>
  <si>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</si>
  <si>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</si>
  <si>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</si>
  <si>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</si>
  <si>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</si>
  <si>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</si>
  <si>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</si>
  <si>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</si>
  <si>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r>
      <t>(金)</t>
    </r>
    <r>
      <rPr>
        <b/>
        <sz val="9"/>
        <rFont val="ＭＳ Ｐゴシック"/>
        <family val="3"/>
      </rPr>
      <t>WQ5</t>
    </r>
  </si>
  <si>
    <t>(火-水)                                  CUT火曜午前</t>
  </si>
  <si>
    <t>JRS CANIS</t>
  </si>
  <si>
    <t>株式会社　日新　南本牧ターミナルMC1.2.3</t>
  </si>
  <si>
    <t>横浜市中区南本牧1番地</t>
  </si>
  <si>
    <t>保税名称：京浜港南本牧埠頭地区指定保税地域(MC 1.2.3)</t>
  </si>
  <si>
    <t>TEL:045-624-5896 FAX:045-624-5954</t>
  </si>
  <si>
    <t>株式会社　日新　南本牧ターミナル営業所</t>
  </si>
  <si>
    <t xml:space="preserve">COSCO SVC </t>
  </si>
  <si>
    <t xml:space="preserve">SNL SVC </t>
  </si>
  <si>
    <t>COSCO</t>
  </si>
  <si>
    <t xml:space="preserve">（金ー土）        　　　  名港NUCT    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</si>
  <si>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</si>
  <si>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</si>
  <si>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</si>
  <si>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</si>
  <si>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</si>
  <si>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</si>
  <si>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</si>
  <si>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</si>
  <si>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</si>
  <si>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</si>
  <si>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</si>
  <si>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</si>
  <si>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</si>
  <si>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</si>
  <si>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</si>
  <si>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</si>
  <si>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</si>
  <si>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</si>
  <si>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</si>
  <si>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</si>
  <si>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</si>
  <si>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</si>
  <si>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</si>
  <si>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&lt;書類問い合わせ&gt;</t>
  </si>
  <si>
    <t>TEL:06-6202-5715 FAX:06-6202-5705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</si>
  <si>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</si>
  <si>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</si>
  <si>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SINOTRANS SHENZHEN</t>
  </si>
  <si>
    <t>東京本社　東京都港区西新橋一丁目13番1号　DLX ビル7階</t>
  </si>
  <si>
    <r>
      <t xml:space="preserve">      </t>
    </r>
    <r>
      <rPr>
        <sz val="9"/>
        <rFont val="ＭＳ Ｐゴシック"/>
        <family val="3"/>
      </rPr>
      <t>東京本社　東京都港区西新橋一丁目</t>
    </r>
    <r>
      <rPr>
        <sz val="9"/>
        <rFont val="Arial"/>
        <family val="2"/>
      </rPr>
      <t>13</t>
    </r>
    <r>
      <rPr>
        <sz val="9"/>
        <rFont val="ＭＳ Ｐゴシック"/>
        <family val="3"/>
      </rPr>
      <t>番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号　</t>
    </r>
    <r>
      <rPr>
        <sz val="9"/>
        <rFont val="Arial"/>
        <family val="2"/>
      </rPr>
      <t xml:space="preserve">DLX </t>
    </r>
    <r>
      <rPr>
        <sz val="9"/>
        <rFont val="ＭＳ Ｐゴシック"/>
        <family val="3"/>
      </rPr>
      <t>ビル</t>
    </r>
    <r>
      <rPr>
        <sz val="9"/>
        <rFont val="Arial"/>
        <family val="2"/>
      </rPr>
      <t>7</t>
    </r>
    <r>
      <rPr>
        <sz val="9"/>
        <rFont val="ＭＳ Ｐゴシック"/>
        <family val="3"/>
      </rPr>
      <t>階</t>
    </r>
    <r>
      <rPr>
        <sz val="9"/>
        <rFont val="Arial"/>
        <family val="2"/>
      </rPr>
      <t xml:space="preserve">  /   </t>
    </r>
    <r>
      <rPr>
        <sz val="9"/>
        <rFont val="ＭＳ Ｐゴシック"/>
        <family val="3"/>
      </rPr>
      <t>関西支店　大阪市中央区道修町２－１－１０　Ｔ・Ｍ・Ｂ道修町ビル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４Ｆ</t>
    </r>
  </si>
  <si>
    <t>（金） QWCT</t>
  </si>
  <si>
    <r>
      <t>(</t>
    </r>
    <r>
      <rPr>
        <b/>
        <sz val="9"/>
        <rFont val="ＭＳ Ｐゴシック"/>
        <family val="3"/>
      </rPr>
      <t>輸出</t>
    </r>
    <r>
      <rPr>
        <b/>
        <sz val="9"/>
        <rFont val="Arial"/>
        <family val="2"/>
      </rPr>
      <t>)TEL : 03-3595-6321  FAX : 03-3595-6324</t>
    </r>
  </si>
  <si>
    <r>
      <t>(</t>
    </r>
    <r>
      <rPr>
        <b/>
        <sz val="9"/>
        <rFont val="ＭＳ Ｐゴシック"/>
        <family val="3"/>
      </rPr>
      <t>輸入</t>
    </r>
    <r>
      <rPr>
        <b/>
        <sz val="9"/>
        <rFont val="Arial"/>
        <family val="2"/>
      </rPr>
      <t>)TEL : 03-3595-6322 FAX : 03-3595-6320</t>
    </r>
  </si>
  <si>
    <r>
      <t>(</t>
    </r>
    <r>
      <rPr>
        <b/>
        <sz val="8"/>
        <rFont val="ＭＳ Ｐゴシック"/>
        <family val="3"/>
      </rPr>
      <t>輸入</t>
    </r>
    <r>
      <rPr>
        <b/>
        <sz val="8"/>
        <rFont val="Arial"/>
        <family val="2"/>
      </rPr>
      <t>)TEL : 03-3595-6322 FAX : 03-3595-6320</t>
    </r>
  </si>
  <si>
    <r>
      <t>(</t>
    </r>
    <r>
      <rPr>
        <b/>
        <sz val="8"/>
        <rFont val="ＭＳ Ｐゴシック"/>
        <family val="3"/>
      </rPr>
      <t>輸出</t>
    </r>
    <r>
      <rPr>
        <b/>
        <sz val="8"/>
        <rFont val="Arial"/>
        <family val="2"/>
      </rPr>
      <t>)TEL : 03-3595-6321  FAX : 03-3595-6324</t>
    </r>
  </si>
  <si>
    <r>
      <t>(</t>
    </r>
    <r>
      <rPr>
        <b/>
        <sz val="10"/>
        <rFont val="ＭＳ Ｐゴシック"/>
        <family val="3"/>
      </rPr>
      <t>輸出</t>
    </r>
    <r>
      <rPr>
        <b/>
        <sz val="10"/>
        <rFont val="Arial"/>
        <family val="2"/>
      </rPr>
      <t>)TEL: 03-3595-6321   FAX: 03-3595-6324  /  TEL: 06-6202-5823   FAX: 06-4706-7513</t>
    </r>
  </si>
  <si>
    <r>
      <t xml:space="preserve">        (</t>
    </r>
    <r>
      <rPr>
        <b/>
        <sz val="10"/>
        <rFont val="ＭＳ Ｐゴシック"/>
        <family val="3"/>
      </rPr>
      <t>輸入</t>
    </r>
    <r>
      <rPr>
        <b/>
        <sz val="10"/>
        <rFont val="Arial"/>
        <family val="2"/>
      </rPr>
      <t>)TEL: 03-3595-6322  FAX: 03-3595-6320</t>
    </r>
  </si>
  <si>
    <t>SINOTRANS OSAKA</t>
  </si>
  <si>
    <t>(EB/WB)</t>
  </si>
  <si>
    <t>JIANGSU1</t>
  </si>
  <si>
    <t>JIANGSU2</t>
  </si>
  <si>
    <r>
      <t>(</t>
    </r>
    <r>
      <rPr>
        <sz val="8"/>
        <rFont val="ＭＳ Ｐゴシック"/>
        <family val="3"/>
      </rPr>
      <t>火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水</t>
    </r>
    <r>
      <rPr>
        <sz val="8"/>
        <rFont val="Arial"/>
        <family val="2"/>
      </rPr>
      <t>)</t>
    </r>
  </si>
  <si>
    <r>
      <t>(</t>
    </r>
    <r>
      <rPr>
        <sz val="8"/>
        <rFont val="ＭＳ Ｐゴシック"/>
        <family val="3"/>
      </rPr>
      <t>水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木</t>
    </r>
    <r>
      <rPr>
        <sz val="8"/>
        <rFont val="Arial"/>
        <family val="2"/>
      </rPr>
      <t>)</t>
    </r>
  </si>
  <si>
    <t>大阪市中央区高麗橋4丁目3番7号(北ビル8階）</t>
  </si>
  <si>
    <t>SKT2</t>
  </si>
  <si>
    <r>
      <t>SKT1/SKT5/SNG2/</t>
    </r>
    <r>
      <rPr>
        <b/>
        <sz val="10"/>
        <rFont val="Arial"/>
        <family val="2"/>
      </rPr>
      <t>SNG7</t>
    </r>
    <r>
      <rPr>
        <sz val="10"/>
        <rFont val="Arial"/>
        <family val="2"/>
      </rPr>
      <t>/ SKT4/SNG5/SKT7/SKT6</t>
    </r>
  </si>
  <si>
    <t>QQCT/QQCT2</t>
  </si>
  <si>
    <r>
      <rPr>
        <sz val="9"/>
        <rFont val="ＭＳ �ႴシッႯ"/>
        <family val="3"/>
      </rPr>
      <t>前湾</t>
    </r>
    <r>
      <rPr>
        <sz val="9"/>
        <rFont val="Arial"/>
        <family val="2"/>
      </rPr>
      <t>3</t>
    </r>
    <r>
      <rPr>
        <sz val="9"/>
        <rFont val="ＭＳ �ႴシッႯ"/>
        <family val="3"/>
      </rPr>
      <t>期</t>
    </r>
    <r>
      <rPr>
        <sz val="9"/>
        <rFont val="Arial"/>
        <family val="2"/>
      </rPr>
      <t>/</t>
    </r>
    <r>
      <rPr>
        <sz val="9"/>
        <rFont val="ＭＳ �ႴシッႯ"/>
        <family val="3"/>
      </rPr>
      <t>前湾</t>
    </r>
    <r>
      <rPr>
        <sz val="9"/>
        <rFont val="Arial"/>
        <family val="2"/>
      </rPr>
      <t>2</t>
    </r>
    <r>
      <rPr>
        <sz val="9"/>
        <rFont val="ＭＳ �ႴシッႯ"/>
        <family val="3"/>
      </rPr>
      <t>期</t>
    </r>
  </si>
  <si>
    <t>QIANWAN CONTAINER TERMINAL NO.3/NO.2</t>
  </si>
  <si>
    <t>SINOTRANS HONG KONG</t>
  </si>
  <si>
    <t>CSCL NAGOYA</t>
  </si>
  <si>
    <t>CMICT</t>
  </si>
  <si>
    <t>NINGBO DAXIE  CHINA MERCHANTS INTERNATIONAL  CONTAINER TERMINAL</t>
  </si>
  <si>
    <t>大榭招商</t>
  </si>
  <si>
    <t>空VAN PICK</t>
  </si>
  <si>
    <t>実入り搬入先</t>
  </si>
  <si>
    <t>南港OC-2/4（辰巳商會株式会社）</t>
  </si>
  <si>
    <t>TEL:06-6612-3151</t>
  </si>
  <si>
    <t>大阪市住之江区南港東6丁目2-84</t>
  </si>
  <si>
    <t>SUBJECT TO CHANGE WITH OR WITHOUT NOTICE</t>
  </si>
  <si>
    <t>HEUNG-A SINGAPORE</t>
  </si>
  <si>
    <t>NORTHERN VALENCE</t>
  </si>
  <si>
    <t>(SNG7)</t>
  </si>
  <si>
    <t>-</t>
  </si>
  <si>
    <t>-</t>
  </si>
  <si>
    <t>(NJ1)</t>
  </si>
  <si>
    <t>-</t>
  </si>
  <si>
    <t>(SNG2)</t>
  </si>
  <si>
    <t>LANTAU BRIDE</t>
  </si>
  <si>
    <t>MARCLOUD</t>
  </si>
  <si>
    <t>PADIAN 1</t>
  </si>
  <si>
    <t>5/09-10</t>
  </si>
  <si>
    <t>5/10-11</t>
  </si>
  <si>
    <t>5/11-12</t>
  </si>
  <si>
    <t>5/07-08</t>
  </si>
  <si>
    <t>5/08-09</t>
  </si>
  <si>
    <t>5/09</t>
  </si>
  <si>
    <t>1919E/W</t>
  </si>
  <si>
    <t>5/10</t>
  </si>
  <si>
    <t>1920E/W</t>
  </si>
  <si>
    <t>5/11</t>
  </si>
  <si>
    <t>5/16-17</t>
  </si>
  <si>
    <t>5/17-18</t>
  </si>
  <si>
    <t>5/18-19</t>
  </si>
  <si>
    <t>5/14-15</t>
  </si>
  <si>
    <t>5/15-16</t>
  </si>
  <si>
    <t>5/16</t>
  </si>
  <si>
    <t>1910E/1910W</t>
  </si>
  <si>
    <t>5/15-15</t>
  </si>
  <si>
    <t>5/16-16</t>
  </si>
  <si>
    <t>5/17-17</t>
  </si>
  <si>
    <t>5/23-24</t>
  </si>
  <si>
    <t>5/24-25</t>
  </si>
  <si>
    <t>5/25-26</t>
  </si>
  <si>
    <t>5/14-14</t>
  </si>
  <si>
    <t>5/21-22</t>
  </si>
  <si>
    <t>5/22-23</t>
  </si>
  <si>
    <t>5/23</t>
  </si>
  <si>
    <t>5/12</t>
  </si>
  <si>
    <t>5/13</t>
  </si>
  <si>
    <t>1911N/1912S</t>
  </si>
  <si>
    <t>5/17</t>
  </si>
  <si>
    <t>5/18</t>
  </si>
  <si>
    <t>ISARA BHUM</t>
  </si>
  <si>
    <t>5/19</t>
  </si>
  <si>
    <t>028E/W</t>
  </si>
  <si>
    <t>5/14-15                                    CY CUT5/14AM</t>
  </si>
  <si>
    <t>5/18-18</t>
  </si>
  <si>
    <t>264E/W</t>
  </si>
  <si>
    <t>5/20</t>
  </si>
  <si>
    <t>5/14</t>
  </si>
  <si>
    <t>5/19-20</t>
  </si>
  <si>
    <t>SITC LIAONING</t>
  </si>
  <si>
    <t>5/11</t>
  </si>
  <si>
    <t>WEI
5/11</t>
  </si>
  <si>
    <t>5/12</t>
  </si>
  <si>
    <t>5/24</t>
  </si>
  <si>
    <t>WEI
5/24</t>
  </si>
  <si>
    <t>5/25</t>
  </si>
  <si>
    <t>5/22-22</t>
  </si>
  <si>
    <t>5/23-23</t>
  </si>
  <si>
    <t>5/30-31</t>
  </si>
  <si>
    <t>5/31-6/01</t>
  </si>
  <si>
    <t>6/01-02</t>
  </si>
  <si>
    <t>5/28-29</t>
  </si>
  <si>
    <t>5/29-30</t>
  </si>
  <si>
    <t>5/30</t>
  </si>
  <si>
    <t>HANSA STEINBURG</t>
  </si>
  <si>
    <t>BARO</t>
  </si>
  <si>
    <t>110E/W</t>
  </si>
  <si>
    <t>1910E/W</t>
  </si>
  <si>
    <t>244E/W</t>
  </si>
  <si>
    <t>5/21-22                                    CY CUT5/21AM</t>
  </si>
  <si>
    <t>5/24</t>
  </si>
  <si>
    <t>5/19</t>
  </si>
  <si>
    <t>5/24-24</t>
  </si>
  <si>
    <t>5/30</t>
  </si>
  <si>
    <t>5/27</t>
  </si>
  <si>
    <t>265E/W</t>
  </si>
  <si>
    <t>5/21</t>
  </si>
  <si>
    <t>132E/W</t>
  </si>
  <si>
    <t>WEI
5/18</t>
  </si>
  <si>
    <t>5/19</t>
  </si>
  <si>
    <t>5/24-25</t>
  </si>
  <si>
    <t>WEI
5/31</t>
  </si>
  <si>
    <t>6/01</t>
  </si>
  <si>
    <t>SITC MACAO</t>
  </si>
  <si>
    <t>SITC HAKATA</t>
  </si>
  <si>
    <t>5/17</t>
  </si>
  <si>
    <t>5/21-21</t>
  </si>
  <si>
    <t>CY OPEN</t>
  </si>
  <si>
    <t>CY CUT</t>
  </si>
  <si>
    <t>5/15</t>
  </si>
  <si>
    <t>5/9</t>
  </si>
  <si>
    <t>5/14</t>
  </si>
  <si>
    <t>5/14 AM</t>
  </si>
  <si>
    <t>5/16</t>
  </si>
  <si>
    <t>5/13</t>
  </si>
  <si>
    <t>5/17</t>
  </si>
  <si>
    <t>5/21 AM</t>
  </si>
  <si>
    <t>5/23</t>
  </si>
  <si>
    <t>5/22</t>
  </si>
  <si>
    <t>CY CUT</t>
  </si>
  <si>
    <t>5/14</t>
  </si>
  <si>
    <t>5/20</t>
  </si>
  <si>
    <t>5/10</t>
  </si>
  <si>
    <t>5/14</t>
  </si>
  <si>
    <t>5/15</t>
  </si>
  <si>
    <t>5/15</t>
  </si>
  <si>
    <t>5/21</t>
  </si>
  <si>
    <t>5/22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</si>
</sst>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</numFmts>
  <fonts count="135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8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8"/>
      <name val="Arial Black"/>
      <family val="2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8"/>
      <name val="ＭＳ Ｐ明朝"/>
      <family val="1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9"/>
      <color indexed="12"/>
      <name val="ＭＳ Ｐゴシック"/>
      <family val="3"/>
    </font>
    <font>
      <b/>
      <sz val="10"/>
      <name val="Arial"/>
      <family val="2"/>
    </font>
    <font>
      <sz val="10"/>
      <name val="ＭＳ Ｐゴシック"/>
      <family val="3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11"/>
      <color indexed="10"/>
      <name val="ＭＳ �ႴシッႯ"/>
      <family val="3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ＭＳ Ｐゴシック"/>
      <family val="3"/>
    </font>
    <font>
      <sz val="8"/>
      <color indexed="10"/>
      <name val="Arial"/>
      <family val="2"/>
    </font>
    <font>
      <sz val="10"/>
      <name val="ＭＳ �ႴシッႯ"/>
      <family val="3"/>
    </font>
    <font>
      <sz val="9"/>
      <name val="ＭＳ �ႴシッႯ"/>
      <family val="3"/>
    </font>
    <font>
      <sz val="9"/>
      <name val="NSimSun"/>
      <family val="3"/>
    </font>
    <font>
      <sz val="8"/>
      <name val="ＭＳ �ႴシッႯ"/>
      <family val="3"/>
    </font>
    <font>
      <b/>
      <sz val="16"/>
      <name val="HG創英角ｺﾞｼｯｸUB"/>
      <family val="3"/>
    </font>
    <font>
      <b/>
      <sz val="11"/>
      <name val="HG創英角ｺﾞｼｯｸUB"/>
      <family val="3"/>
    </font>
    <font>
      <b/>
      <sz val="14"/>
      <color indexed="48"/>
      <name val="ＭＳ Ｐゴシック"/>
      <family val="3"/>
    </font>
    <font>
      <sz val="10"/>
      <name val="Arial"/>
      <family val="2"/>
    </font>
    <font>
      <sz val="9"/>
      <name val="ＭＳ Ｐ明朝"/>
      <family val="1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9"/>
      <name val="Arial Black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8"/>
      <color indexed="10"/>
      <name val="ＭＳ Ｐゴシック"/>
      <family val="3"/>
    </font>
    <font>
      <sz val="9"/>
      <color indexed="10"/>
      <name val="Arial"/>
      <family val="2"/>
    </font>
    <font>
      <b/>
      <sz val="18"/>
      <color indexed="10"/>
      <name val="Arial Black"/>
      <family val="2"/>
    </font>
    <font>
      <b/>
      <sz val="13"/>
      <color indexed="10"/>
      <name val="Arial Black"/>
      <family val="2"/>
    </font>
    <font>
      <b/>
      <sz val="12"/>
      <color indexed="10"/>
      <name val="Arial Black"/>
      <family val="2"/>
    </font>
    <font>
      <sz val="9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"/>
      <color indexed="10"/>
      <name val="ＭＳ Ｐ明朝"/>
      <family val="1"/>
    </font>
    <font>
      <b/>
      <sz val="11"/>
      <color indexed="8"/>
      <name val="Arial"/>
      <family val="2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sz val="8"/>
      <color rgb="FFFF0000"/>
      <name val="ＭＳ Ｐゴシック"/>
      <family val="3"/>
    </font>
    <font>
      <sz val="9"/>
      <color rgb="FFFF0000"/>
      <name val="Arial"/>
      <family val="2"/>
    </font>
    <font>
      <b/>
      <sz val="18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b/>
      <sz val="9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ＭＳ Ｐ明朝"/>
      <family val="1"/>
    </font>
    <font>
      <sz val="11"/>
      <color rgb="FFFF0000"/>
      <name val="ＭＳ �ႴシッႯ"/>
      <family val="3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>
        <color theme="0" tint="-0.1499900072813034"/>
      </right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double"/>
      <bottom style="hair"/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1" applyNumberFormat="0" applyAlignment="0" applyProtection="0"/>
    <xf numFmtId="0" fontId="101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2" fillId="0" borderId="3" applyNumberFormat="0" applyFill="0" applyAlignment="0" applyProtection="0"/>
    <xf numFmtId="0" fontId="103" fillId="28" borderId="0" applyNumberFormat="0" applyBorder="0" applyAlignment="0" applyProtection="0"/>
    <xf numFmtId="0" fontId="104" fillId="29" borderId="4" applyNumberFormat="0" applyAlignment="0" applyProtection="0"/>
    <xf numFmtId="0" fontId="10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29" borderId="9" applyNumberFormat="0" applyAlignment="0" applyProtection="0"/>
    <xf numFmtId="0" fontId="11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2" fillId="30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3" fillId="31" borderId="0" applyNumberFormat="0" applyBorder="0" applyAlignment="0" applyProtection="0"/>
  </cellStyleXfs>
  <cellXfs count="59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58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5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43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9" fillId="0" borderId="0" xfId="43" applyFill="1" applyAlignment="1" applyProtection="1">
      <alignment/>
      <protection/>
    </xf>
    <xf numFmtId="58" fontId="5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49" fontId="17" fillId="0" borderId="0" xfId="0" applyNumberFormat="1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/>
    </xf>
    <xf numFmtId="49" fontId="15" fillId="0" borderId="21" xfId="0" applyNumberFormat="1" applyFont="1" applyFill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16" fillId="0" borderId="17" xfId="0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16" fillId="0" borderId="2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vertical="center" shrinkToFit="1"/>
    </xf>
    <xf numFmtId="49" fontId="15" fillId="0" borderId="21" xfId="0" applyNumberFormat="1" applyFont="1" applyFill="1" applyBorder="1" applyAlignment="1">
      <alignment horizontal="center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33" xfId="0" applyNumberFormat="1" applyFont="1" applyFill="1" applyBorder="1" applyAlignment="1">
      <alignment horizontal="center" vertical="center"/>
    </xf>
    <xf numFmtId="49" fontId="15" fillId="0" borderId="34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49" fontId="15" fillId="0" borderId="22" xfId="0" applyNumberFormat="1" applyFont="1" applyFill="1" applyBorder="1" applyAlignment="1">
      <alignment horizontal="center" vertical="center"/>
    </xf>
    <xf numFmtId="0" fontId="27" fillId="0" borderId="35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3" fillId="0" borderId="36" xfId="0" applyFont="1" applyFill="1" applyBorder="1" applyAlignment="1">
      <alignment horizontal="right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2" fillId="0" borderId="29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34" fillId="0" borderId="0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4" fillId="0" borderId="32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 shrinkToFit="1"/>
    </xf>
    <xf numFmtId="0" fontId="44" fillId="0" borderId="37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 horizontal="center" vertical="center"/>
    </xf>
    <xf numFmtId="0" fontId="41" fillId="0" borderId="38" xfId="0" applyFont="1" applyFill="1" applyBorder="1" applyAlignment="1">
      <alignment horizontal="right" vertical="center"/>
    </xf>
    <xf numFmtId="0" fontId="18" fillId="32" borderId="0" xfId="0" applyFont="1" applyFill="1" applyAlignment="1">
      <alignment/>
    </xf>
    <xf numFmtId="0" fontId="5" fillId="0" borderId="3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 vertical="center" shrinkToFit="1"/>
    </xf>
    <xf numFmtId="0" fontId="41" fillId="0" borderId="40" xfId="0" applyFont="1" applyFill="1" applyBorder="1" applyAlignment="1">
      <alignment horizontal="center" vertical="center"/>
    </xf>
    <xf numFmtId="0" fontId="41" fillId="0" borderId="41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7" fillId="0" borderId="43" xfId="0" applyFont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8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14" fontId="18" fillId="0" borderId="0" xfId="0" applyNumberFormat="1" applyFont="1" applyFill="1" applyAlignment="1">
      <alignment/>
    </xf>
    <xf numFmtId="0" fontId="5" fillId="0" borderId="4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wrapText="1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0" fontId="43" fillId="0" borderId="32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1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7" fillId="0" borderId="13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6" fillId="0" borderId="33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58" fillId="0" borderId="49" xfId="0" applyFont="1" applyBorder="1" applyAlignment="1">
      <alignment vertical="center"/>
    </xf>
    <xf numFmtId="0" fontId="58" fillId="0" borderId="50" xfId="0" applyFont="1" applyBorder="1" applyAlignment="1">
      <alignment vertical="center"/>
    </xf>
    <xf numFmtId="0" fontId="58" fillId="0" borderId="51" xfId="0" applyFont="1" applyBorder="1" applyAlignment="1">
      <alignment vertical="center"/>
    </xf>
    <xf numFmtId="0" fontId="58" fillId="0" borderId="52" xfId="0" applyFont="1" applyBorder="1" applyAlignment="1">
      <alignment vertical="center"/>
    </xf>
    <xf numFmtId="0" fontId="58" fillId="0" borderId="53" xfId="0" applyFont="1" applyBorder="1" applyAlignment="1">
      <alignment vertical="center"/>
    </xf>
    <xf numFmtId="0" fontId="58" fillId="0" borderId="30" xfId="0" applyFont="1" applyBorder="1" applyAlignment="1">
      <alignment vertical="center"/>
    </xf>
    <xf numFmtId="0" fontId="58" fillId="0" borderId="53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/>
    </xf>
    <xf numFmtId="0" fontId="58" fillId="0" borderId="30" xfId="0" applyFont="1" applyFill="1" applyBorder="1" applyAlignment="1">
      <alignment vertical="center" shrinkToFit="1"/>
    </xf>
    <xf numFmtId="0" fontId="15" fillId="0" borderId="14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6" fillId="0" borderId="49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16" fillId="0" borderId="52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6" fillId="0" borderId="34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16" fillId="0" borderId="4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4" fontId="114" fillId="0" borderId="0" xfId="0" applyNumberFormat="1" applyFont="1" applyFill="1" applyAlignment="1">
      <alignment/>
    </xf>
    <xf numFmtId="0" fontId="114" fillId="0" borderId="0" xfId="0" applyFont="1" applyFill="1" applyAlignment="1">
      <alignment/>
    </xf>
    <xf numFmtId="49" fontId="21" fillId="0" borderId="17" xfId="0" applyNumberFormat="1" applyFont="1" applyFill="1" applyBorder="1" applyAlignment="1">
      <alignment horizontal="center" vertical="center" shrinkToFit="1"/>
    </xf>
    <xf numFmtId="14" fontId="115" fillId="0" borderId="0" xfId="0" applyNumberFormat="1" applyFont="1" applyFill="1" applyAlignment="1">
      <alignment/>
    </xf>
    <xf numFmtId="0" fontId="116" fillId="0" borderId="0" xfId="0" applyFont="1" applyFill="1" applyAlignment="1">
      <alignment/>
    </xf>
    <xf numFmtId="0" fontId="116" fillId="0" borderId="0" xfId="0" applyFont="1" applyBorder="1" applyAlignment="1">
      <alignment/>
    </xf>
    <xf numFmtId="49" fontId="21" fillId="0" borderId="61" xfId="0" applyNumberFormat="1" applyFont="1" applyFill="1" applyBorder="1" applyAlignment="1">
      <alignment horizontal="center" vertical="center" shrinkToFit="1"/>
    </xf>
    <xf numFmtId="49" fontId="21" fillId="0" borderId="62" xfId="0" applyNumberFormat="1" applyFont="1" applyFill="1" applyBorder="1" applyAlignment="1">
      <alignment horizontal="center" vertical="center" wrapText="1" shrinkToFit="1"/>
    </xf>
    <xf numFmtId="49" fontId="15" fillId="0" borderId="16" xfId="0" applyNumberFormat="1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center" vertical="center"/>
    </xf>
    <xf numFmtId="49" fontId="118" fillId="0" borderId="0" xfId="0" applyNumberFormat="1" applyFont="1" applyFill="1" applyBorder="1" applyAlignment="1">
      <alignment horizontal="center" vertical="center" shrinkToFit="1"/>
    </xf>
    <xf numFmtId="0" fontId="119" fillId="0" borderId="0" xfId="0" applyFont="1" applyAlignment="1">
      <alignment vertical="center"/>
    </xf>
    <xf numFmtId="0" fontId="120" fillId="0" borderId="0" xfId="0" applyFont="1" applyAlignment="1">
      <alignment vertical="center"/>
    </xf>
    <xf numFmtId="0" fontId="121" fillId="0" borderId="0" xfId="0" applyFont="1" applyAlignment="1">
      <alignment horizontal="center" vertical="center"/>
    </xf>
    <xf numFmtId="58" fontId="122" fillId="0" borderId="0" xfId="0" applyNumberFormat="1" applyFont="1" applyAlignment="1">
      <alignment vertical="center"/>
    </xf>
    <xf numFmtId="0" fontId="118" fillId="0" borderId="0" xfId="0" applyFont="1" applyAlignment="1">
      <alignment vertical="center"/>
    </xf>
    <xf numFmtId="0" fontId="123" fillId="0" borderId="0" xfId="0" applyFont="1" applyFill="1" applyBorder="1" applyAlignment="1">
      <alignment horizontal="center" vertical="center"/>
    </xf>
    <xf numFmtId="49" fontId="124" fillId="0" borderId="0" xfId="0" applyNumberFormat="1" applyFont="1" applyFill="1" applyBorder="1" applyAlignment="1">
      <alignment horizontal="center" vertical="center" shrinkToFit="1"/>
    </xf>
    <xf numFmtId="0" fontId="116" fillId="0" borderId="0" xfId="0" applyFont="1" applyBorder="1" applyAlignment="1">
      <alignment vertical="center"/>
    </xf>
    <xf numFmtId="0" fontId="116" fillId="0" borderId="0" xfId="0" applyFont="1" applyAlignment="1">
      <alignment vertical="center"/>
    </xf>
    <xf numFmtId="0" fontId="118" fillId="0" borderId="0" xfId="0" applyFont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wrapText="1"/>
    </xf>
    <xf numFmtId="0" fontId="116" fillId="32" borderId="0" xfId="0" applyFont="1" applyFill="1" applyAlignment="1">
      <alignment/>
    </xf>
    <xf numFmtId="0" fontId="4" fillId="0" borderId="48" xfId="0" applyFont="1" applyFill="1" applyBorder="1" applyAlignment="1" quotePrefix="1">
      <alignment horizontal="center" vertical="center"/>
    </xf>
    <xf numFmtId="0" fontId="21" fillId="0" borderId="66" xfId="0" applyFont="1" applyFill="1" applyBorder="1" applyAlignment="1">
      <alignment horizontal="right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70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16" fillId="0" borderId="72" xfId="0" applyFont="1" applyFill="1" applyBorder="1" applyAlignment="1">
      <alignment horizontal="center" vertical="center" shrinkToFit="1"/>
    </xf>
    <xf numFmtId="0" fontId="16" fillId="0" borderId="7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1" fillId="0" borderId="36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32" xfId="0" applyFont="1" applyFill="1" applyBorder="1" applyAlignment="1">
      <alignment horizontal="center" vertical="center"/>
    </xf>
    <xf numFmtId="0" fontId="15" fillId="0" borderId="74" xfId="0" applyFont="1" applyBorder="1" applyAlignment="1">
      <alignment vertical="center"/>
    </xf>
    <xf numFmtId="0" fontId="18" fillId="0" borderId="75" xfId="0" applyFont="1" applyBorder="1" applyAlignment="1">
      <alignment vertical="center"/>
    </xf>
    <xf numFmtId="0" fontId="17" fillId="0" borderId="15" xfId="0" applyFont="1" applyFill="1" applyBorder="1" applyAlignment="1">
      <alignment vertical="center" shrinkToFit="1"/>
    </xf>
    <xf numFmtId="0" fontId="18" fillId="0" borderId="30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49" fontId="16" fillId="33" borderId="76" xfId="0" applyNumberFormat="1" applyFont="1" applyFill="1" applyBorder="1" applyAlignment="1">
      <alignment horizontal="center" vertical="center" wrapText="1" shrinkToFit="1"/>
    </xf>
    <xf numFmtId="49" fontId="5" fillId="33" borderId="23" xfId="0" applyNumberFormat="1" applyFont="1" applyFill="1" applyBorder="1" applyAlignment="1">
      <alignment horizontal="center" vertical="center" wrapText="1" shrinkToFit="1"/>
    </xf>
    <xf numFmtId="49" fontId="16" fillId="33" borderId="77" xfId="0" applyNumberFormat="1" applyFont="1" applyFill="1" applyBorder="1" applyAlignment="1">
      <alignment horizontal="center" vertical="center" wrapText="1" shrinkToFit="1"/>
    </xf>
    <xf numFmtId="0" fontId="51" fillId="0" borderId="53" xfId="0" applyFont="1" applyFill="1" applyBorder="1" applyAlignment="1">
      <alignment vertical="center" wrapText="1" shrinkToFit="1"/>
    </xf>
    <xf numFmtId="0" fontId="58" fillId="0" borderId="40" xfId="0" applyFont="1" applyFill="1" applyBorder="1" applyAlignment="1">
      <alignment vertical="center" shrinkToFit="1"/>
    </xf>
    <xf numFmtId="0" fontId="58" fillId="0" borderId="13" xfId="0" applyFont="1" applyBorder="1" applyAlignment="1">
      <alignment vertical="center"/>
    </xf>
    <xf numFmtId="49" fontId="15" fillId="0" borderId="13" xfId="0" applyNumberFormat="1" applyFont="1" applyFill="1" applyBorder="1" applyAlignment="1">
      <alignment horizontal="center" vertical="center" shrinkToFit="1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horizontal="left" vertical="center"/>
    </xf>
    <xf numFmtId="0" fontId="42" fillId="0" borderId="40" xfId="0" applyFont="1" applyFill="1" applyBorder="1" applyAlignment="1">
      <alignment horizontal="center" vertical="center"/>
    </xf>
    <xf numFmtId="0" fontId="15" fillId="33" borderId="49" xfId="0" applyFont="1" applyFill="1" applyBorder="1" applyAlignment="1">
      <alignment vertical="center"/>
    </xf>
    <xf numFmtId="0" fontId="16" fillId="33" borderId="52" xfId="0" applyFont="1" applyFill="1" applyBorder="1" applyAlignment="1">
      <alignment vertical="center"/>
    </xf>
    <xf numFmtId="0" fontId="16" fillId="33" borderId="51" xfId="0" applyFont="1" applyFill="1" applyBorder="1" applyAlignment="1">
      <alignment vertical="center"/>
    </xf>
    <xf numFmtId="0" fontId="5" fillId="33" borderId="65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0" fontId="35" fillId="0" borderId="0" xfId="0" applyFont="1" applyFill="1" applyAlignment="1">
      <alignment/>
    </xf>
    <xf numFmtId="0" fontId="21" fillId="0" borderId="36" xfId="0" applyFont="1" applyFill="1" applyBorder="1" applyAlignment="1">
      <alignment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 wrapText="1" shrinkToFit="1"/>
    </xf>
    <xf numFmtId="0" fontId="21" fillId="0" borderId="35" xfId="0" applyFont="1" applyFill="1" applyBorder="1" applyAlignment="1">
      <alignment horizontal="center" vertical="center" shrinkToFit="1"/>
    </xf>
    <xf numFmtId="0" fontId="16" fillId="33" borderId="19" xfId="0" applyFont="1" applyFill="1" applyBorder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8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right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2" fillId="0" borderId="82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44" fillId="0" borderId="82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5" fillId="33" borderId="7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42" fillId="33" borderId="83" xfId="0" applyFont="1" applyFill="1" applyBorder="1" applyAlignment="1">
      <alignment horizontal="center" vertical="center" wrapText="1"/>
    </xf>
    <xf numFmtId="0" fontId="42" fillId="33" borderId="65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top" wrapText="1"/>
    </xf>
    <xf numFmtId="0" fontId="16" fillId="0" borderId="52" xfId="0" applyFont="1" applyBorder="1" applyAlignment="1">
      <alignment vertical="center" wrapText="1"/>
    </xf>
    <xf numFmtId="0" fontId="16" fillId="0" borderId="51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30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vertical="center" wrapText="1"/>
    </xf>
    <xf numFmtId="0" fontId="16" fillId="33" borderId="31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shrinkToFit="1"/>
    </xf>
    <xf numFmtId="49" fontId="16" fillId="33" borderId="0" xfId="0" applyNumberFormat="1" applyFont="1" applyFill="1" applyBorder="1" applyAlignment="1">
      <alignment horizontal="center" vertical="center" wrapText="1"/>
    </xf>
    <xf numFmtId="0" fontId="36" fillId="0" borderId="53" xfId="0" applyFont="1" applyBorder="1" applyAlignment="1">
      <alignment vertical="center" wrapText="1" shrinkToFit="1"/>
    </xf>
    <xf numFmtId="0" fontId="16" fillId="0" borderId="14" xfId="0" applyFont="1" applyFill="1" applyBorder="1" applyAlignment="1">
      <alignment vertical="center"/>
    </xf>
    <xf numFmtId="0" fontId="16" fillId="0" borderId="84" xfId="0" applyFont="1" applyFill="1" applyBorder="1" applyAlignment="1">
      <alignment horizontal="center" vertical="center"/>
    </xf>
    <xf numFmtId="0" fontId="15" fillId="0" borderId="85" xfId="0" applyFont="1" applyFill="1" applyBorder="1" applyAlignment="1">
      <alignment horizontal="right" vertical="center"/>
    </xf>
    <xf numFmtId="0" fontId="17" fillId="0" borderId="83" xfId="0" applyFont="1" applyFill="1" applyBorder="1" applyAlignment="1">
      <alignment horizontal="right" vertical="center"/>
    </xf>
    <xf numFmtId="0" fontId="15" fillId="33" borderId="85" xfId="0" applyFont="1" applyFill="1" applyBorder="1" applyAlignment="1">
      <alignment horizontal="right" vertical="center"/>
    </xf>
    <xf numFmtId="190" fontId="18" fillId="0" borderId="0" xfId="0" applyNumberFormat="1" applyFont="1" applyFill="1" applyAlignment="1">
      <alignment/>
    </xf>
    <xf numFmtId="0" fontId="125" fillId="0" borderId="0" xfId="0" applyFont="1" applyFill="1" applyAlignment="1">
      <alignment/>
    </xf>
    <xf numFmtId="0" fontId="126" fillId="0" borderId="0" xfId="0" applyFont="1" applyFill="1" applyAlignment="1">
      <alignment/>
    </xf>
    <xf numFmtId="190" fontId="127" fillId="0" borderId="0" xfId="0" applyNumberFormat="1" applyFont="1" applyFill="1" applyAlignment="1">
      <alignment/>
    </xf>
    <xf numFmtId="0" fontId="125" fillId="0" borderId="0" xfId="0" applyFont="1" applyFill="1" applyAlignment="1">
      <alignment wrapText="1"/>
    </xf>
    <xf numFmtId="0" fontId="127" fillId="0" borderId="0" xfId="0" applyFont="1" applyFill="1" applyAlignment="1">
      <alignment wrapText="1"/>
    </xf>
    <xf numFmtId="0" fontId="127" fillId="0" borderId="0" xfId="0" applyFont="1" applyFill="1" applyAlignment="1">
      <alignment/>
    </xf>
    <xf numFmtId="191" fontId="127" fillId="0" borderId="0" xfId="0" applyNumberFormat="1" applyFont="1" applyFill="1" applyAlignment="1">
      <alignment/>
    </xf>
    <xf numFmtId="0" fontId="128" fillId="0" borderId="0" xfId="0" applyFont="1" applyFill="1" applyAlignment="1">
      <alignment horizontal="center"/>
    </xf>
    <xf numFmtId="190" fontId="129" fillId="0" borderId="0" xfId="0" applyNumberFormat="1" applyFont="1" applyFill="1" applyAlignment="1">
      <alignment/>
    </xf>
    <xf numFmtId="0" fontId="129" fillId="0" borderId="0" xfId="0" applyFont="1" applyFill="1" applyAlignment="1">
      <alignment wrapText="1"/>
    </xf>
    <xf numFmtId="0" fontId="128" fillId="0" borderId="0" xfId="0" applyFont="1" applyFill="1" applyAlignment="1">
      <alignment horizontal="center" wrapText="1"/>
    </xf>
    <xf numFmtId="190" fontId="8" fillId="0" borderId="10" xfId="0" applyNumberFormat="1" applyFont="1" applyFill="1" applyBorder="1" applyAlignment="1">
      <alignment/>
    </xf>
    <xf numFmtId="190" fontId="5" fillId="0" borderId="27" xfId="0" applyNumberFormat="1" applyFont="1" applyFill="1" applyBorder="1" applyAlignment="1">
      <alignment horizontal="center" vertical="center"/>
    </xf>
    <xf numFmtId="190" fontId="5" fillId="0" borderId="22" xfId="0" applyNumberFormat="1" applyFont="1" applyFill="1" applyBorder="1" applyAlignment="1">
      <alignment horizontal="center" vertical="center"/>
    </xf>
    <xf numFmtId="190" fontId="13" fillId="0" borderId="22" xfId="0" applyNumberFormat="1" applyFont="1" applyFill="1" applyBorder="1" applyAlignment="1">
      <alignment horizontal="center" vertical="center"/>
    </xf>
    <xf numFmtId="190" fontId="5" fillId="33" borderId="39" xfId="0" applyNumberFormat="1" applyFont="1" applyFill="1" applyBorder="1" applyAlignment="1">
      <alignment horizontal="center" vertical="center"/>
    </xf>
    <xf numFmtId="0" fontId="16" fillId="0" borderId="34" xfId="0" applyNumberFormat="1" applyFont="1" applyFill="1" applyBorder="1" applyAlignment="1">
      <alignment horizontal="center" vertical="center"/>
    </xf>
    <xf numFmtId="191" fontId="16" fillId="0" borderId="34" xfId="0" applyNumberFormat="1" applyFont="1" applyFill="1" applyBorder="1" applyAlignment="1">
      <alignment horizontal="center" vertical="center"/>
    </xf>
    <xf numFmtId="191" fontId="16" fillId="33" borderId="48" xfId="0" applyNumberFormat="1" applyFont="1" applyFill="1" applyBorder="1" applyAlignment="1">
      <alignment horizontal="center" vertical="center"/>
    </xf>
    <xf numFmtId="0" fontId="16" fillId="33" borderId="86" xfId="0" applyNumberFormat="1" applyFont="1" applyFill="1" applyBorder="1" applyAlignment="1">
      <alignment horizontal="center" vertical="center" wrapText="1"/>
    </xf>
    <xf numFmtId="191" fontId="16" fillId="33" borderId="86" xfId="0" applyNumberFormat="1" applyFont="1" applyFill="1" applyBorder="1" applyAlignment="1">
      <alignment horizontal="center" vertical="center" wrapText="1" shrinkToFit="1"/>
    </xf>
    <xf numFmtId="191" fontId="16" fillId="33" borderId="34" xfId="0" applyNumberFormat="1" applyFont="1" applyFill="1" applyBorder="1" applyAlignment="1">
      <alignment horizontal="center" vertical="center" wrapText="1"/>
    </xf>
    <xf numFmtId="191" fontId="16" fillId="33" borderId="47" xfId="0" applyNumberFormat="1" applyFont="1" applyFill="1" applyBorder="1" applyAlignment="1">
      <alignment horizontal="center" vertical="center" wrapText="1"/>
    </xf>
    <xf numFmtId="191" fontId="16" fillId="33" borderId="26" xfId="0" applyNumberFormat="1" applyFont="1" applyFill="1" applyBorder="1" applyAlignment="1">
      <alignment horizontal="center" vertical="center" wrapText="1"/>
    </xf>
    <xf numFmtId="191" fontId="16" fillId="0" borderId="87" xfId="0" applyNumberFormat="1" applyFont="1" applyFill="1" applyBorder="1" applyAlignment="1">
      <alignment horizontal="center" vertical="center" wrapText="1"/>
    </xf>
    <xf numFmtId="190" fontId="21" fillId="33" borderId="22" xfId="0" applyNumberFormat="1" applyFont="1" applyFill="1" applyBorder="1" applyAlignment="1">
      <alignment horizontal="center" vertical="center"/>
    </xf>
    <xf numFmtId="191" fontId="21" fillId="0" borderId="18" xfId="0" applyNumberFormat="1" applyFont="1" applyFill="1" applyBorder="1" applyAlignment="1">
      <alignment horizontal="center" vertical="center"/>
    </xf>
    <xf numFmtId="191" fontId="21" fillId="33" borderId="33" xfId="0" applyNumberFormat="1" applyFont="1" applyFill="1" applyBorder="1" applyAlignment="1">
      <alignment horizontal="center" vertical="center" wrapText="1"/>
    </xf>
    <xf numFmtId="191" fontId="21" fillId="33" borderId="22" xfId="0" applyNumberFormat="1" applyFont="1" applyFill="1" applyBorder="1" applyAlignment="1">
      <alignment horizontal="center" vertical="center" wrapText="1"/>
    </xf>
    <xf numFmtId="191" fontId="21" fillId="33" borderId="21" xfId="0" applyNumberFormat="1" applyFont="1" applyFill="1" applyBorder="1" applyAlignment="1">
      <alignment horizontal="center" vertical="center" wrapText="1"/>
    </xf>
    <xf numFmtId="191" fontId="21" fillId="33" borderId="82" xfId="0" applyNumberFormat="1" applyFont="1" applyFill="1" applyBorder="1" applyAlignment="1">
      <alignment horizontal="center" vertical="center" wrapText="1"/>
    </xf>
    <xf numFmtId="191" fontId="21" fillId="33" borderId="18" xfId="0" applyNumberFormat="1" applyFont="1" applyFill="1" applyBorder="1" applyAlignment="1">
      <alignment horizontal="center" vertical="center" wrapText="1"/>
    </xf>
    <xf numFmtId="190" fontId="16" fillId="0" borderId="23" xfId="0" applyNumberFormat="1" applyFont="1" applyFill="1" applyBorder="1" applyAlignment="1">
      <alignment horizontal="center" vertical="center"/>
    </xf>
    <xf numFmtId="191" fontId="16" fillId="0" borderId="25" xfId="0" applyNumberFormat="1" applyFont="1" applyFill="1" applyBorder="1" applyAlignment="1">
      <alignment horizontal="center" vertical="center"/>
    </xf>
    <xf numFmtId="191" fontId="16" fillId="0" borderId="72" xfId="0" applyNumberFormat="1" applyFont="1" applyFill="1" applyBorder="1" applyAlignment="1">
      <alignment horizontal="center" vertical="center" wrapText="1"/>
    </xf>
    <xf numFmtId="191" fontId="16" fillId="0" borderId="23" xfId="0" applyNumberFormat="1" applyFont="1" applyFill="1" applyBorder="1" applyAlignment="1">
      <alignment horizontal="center" vertical="center" wrapText="1"/>
    </xf>
    <xf numFmtId="191" fontId="16" fillId="0" borderId="25" xfId="0" applyNumberFormat="1" applyFont="1" applyFill="1" applyBorder="1" applyAlignment="1">
      <alignment horizontal="center" vertical="center" wrapText="1"/>
    </xf>
    <xf numFmtId="190" fontId="25" fillId="0" borderId="0" xfId="0" applyNumberFormat="1" applyFont="1" applyFill="1" applyAlignment="1">
      <alignment horizontal="center" vertical="center"/>
    </xf>
    <xf numFmtId="190" fontId="16" fillId="0" borderId="49" xfId="0" applyNumberFormat="1" applyFont="1" applyBorder="1" applyAlignment="1">
      <alignment vertical="center"/>
    </xf>
    <xf numFmtId="190" fontId="16" fillId="0" borderId="54" xfId="0" applyNumberFormat="1" applyFont="1" applyBorder="1" applyAlignment="1">
      <alignment vertical="center"/>
    </xf>
    <xf numFmtId="190" fontId="16" fillId="0" borderId="53" xfId="0" applyNumberFormat="1" applyFont="1" applyBorder="1" applyAlignment="1">
      <alignment vertical="center"/>
    </xf>
    <xf numFmtId="0" fontId="27" fillId="0" borderId="79" xfId="0" applyFont="1" applyBorder="1" applyAlignment="1">
      <alignment/>
    </xf>
    <xf numFmtId="0" fontId="27" fillId="0" borderId="78" xfId="0" applyFont="1" applyBorder="1" applyAlignment="1">
      <alignment/>
    </xf>
    <xf numFmtId="0" fontId="130" fillId="34" borderId="36" xfId="0" applyFont="1" applyFill="1" applyBorder="1" applyAlignment="1">
      <alignment vertical="center"/>
    </xf>
    <xf numFmtId="0" fontId="130" fillId="34" borderId="16" xfId="0" applyFont="1" applyFill="1" applyBorder="1" applyAlignment="1">
      <alignment horizontal="center" vertical="center"/>
    </xf>
    <xf numFmtId="0" fontId="130" fillId="34" borderId="32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vertical="center" wrapText="1"/>
    </xf>
    <xf numFmtId="0" fontId="131" fillId="34" borderId="14" xfId="0" applyFont="1" applyFill="1" applyBorder="1" applyAlignment="1">
      <alignment vertical="center"/>
    </xf>
    <xf numFmtId="0" fontId="131" fillId="34" borderId="84" xfId="0" applyFont="1" applyFill="1" applyBorder="1" applyAlignment="1">
      <alignment horizontal="center" vertical="center"/>
    </xf>
    <xf numFmtId="0" fontId="131" fillId="34" borderId="23" xfId="0" applyFont="1" applyFill="1" applyBorder="1" applyAlignment="1">
      <alignment horizontal="center" vertical="center"/>
    </xf>
    <xf numFmtId="191" fontId="131" fillId="34" borderId="26" xfId="0" applyNumberFormat="1" applyFont="1" applyFill="1" applyBorder="1" applyAlignment="1">
      <alignment horizontal="center" vertical="center" wrapText="1"/>
    </xf>
    <xf numFmtId="191" fontId="131" fillId="34" borderId="87" xfId="0" applyNumberFormat="1" applyFont="1" applyFill="1" applyBorder="1" applyAlignment="1">
      <alignment horizontal="center" vertical="center" wrapText="1"/>
    </xf>
    <xf numFmtId="191" fontId="131" fillId="34" borderId="34" xfId="0" applyNumberFormat="1" applyFont="1" applyFill="1" applyBorder="1" applyAlignment="1" quotePrefix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1" fillId="0" borderId="88" xfId="0" applyFont="1" applyFill="1" applyBorder="1" applyAlignment="1">
      <alignment vertical="center" shrinkToFit="1"/>
    </xf>
    <xf numFmtId="0" fontId="21" fillId="0" borderId="0" xfId="0" applyFont="1" applyAlignment="1">
      <alignment horizontal="left"/>
    </xf>
    <xf numFmtId="0" fontId="21" fillId="0" borderId="24" xfId="0" applyFont="1" applyFill="1" applyBorder="1" applyAlignment="1">
      <alignment vertical="center" shrinkToFit="1"/>
    </xf>
    <xf numFmtId="0" fontId="21" fillId="0" borderId="23" xfId="0" applyFont="1" applyFill="1" applyBorder="1" applyAlignment="1">
      <alignment horizontal="center" vertical="center" shrinkToFit="1"/>
    </xf>
    <xf numFmtId="49" fontId="15" fillId="0" borderId="23" xfId="0" applyNumberFormat="1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left" vertical="center" wrapText="1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91" xfId="0" applyNumberFormat="1" applyFont="1" applyFill="1" applyBorder="1" applyAlignment="1">
      <alignment horizontal="center" vertical="center" shrinkToFit="1"/>
    </xf>
    <xf numFmtId="49" fontId="17" fillId="0" borderId="84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shrinkToFit="1"/>
    </xf>
    <xf numFmtId="0" fontId="27" fillId="0" borderId="13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13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7" fillId="0" borderId="11" xfId="0" applyFont="1" applyBorder="1" applyAlignment="1">
      <alignment horizontal="left" shrinkToFit="1"/>
    </xf>
    <xf numFmtId="0" fontId="27" fillId="0" borderId="0" xfId="0" applyFont="1" applyBorder="1" applyAlignment="1">
      <alignment vertical="center"/>
    </xf>
    <xf numFmtId="20" fontId="5" fillId="0" borderId="10" xfId="0" applyNumberFormat="1" applyFont="1" applyBorder="1" applyAlignment="1">
      <alignment/>
    </xf>
    <xf numFmtId="49" fontId="15" fillId="0" borderId="72" xfId="0" applyNumberFormat="1" applyFont="1" applyFill="1" applyBorder="1" applyAlignment="1">
      <alignment horizontal="center" vertical="center" shrinkToFit="1"/>
    </xf>
    <xf numFmtId="49" fontId="15" fillId="0" borderId="92" xfId="0" applyNumberFormat="1" applyFont="1" applyFill="1" applyBorder="1" applyAlignment="1">
      <alignment horizontal="center" vertical="center" shrinkToFit="1"/>
    </xf>
    <xf numFmtId="49" fontId="62" fillId="0" borderId="23" xfId="0" applyNumberFormat="1" applyFont="1" applyFill="1" applyBorder="1" applyAlignment="1">
      <alignment horizontal="center" vertical="center" shrinkToFit="1"/>
    </xf>
    <xf numFmtId="49" fontId="15" fillId="0" borderId="77" xfId="0" applyNumberFormat="1" applyFont="1" applyFill="1" applyBorder="1" applyAlignment="1">
      <alignment horizontal="center" vertical="center" shrinkToFit="1"/>
    </xf>
    <xf numFmtId="49" fontId="16" fillId="33" borderId="23" xfId="0" applyNumberFormat="1" applyFont="1" applyFill="1" applyBorder="1" applyAlignment="1">
      <alignment horizontal="center" vertical="center" shrinkToFit="1"/>
    </xf>
    <xf numFmtId="0" fontId="16" fillId="0" borderId="74" xfId="0" applyFont="1" applyBorder="1" applyAlignment="1">
      <alignment vertical="center"/>
    </xf>
    <xf numFmtId="49" fontId="123" fillId="0" borderId="0" xfId="0" applyNumberFormat="1" applyFont="1" applyFill="1" applyBorder="1" applyAlignment="1">
      <alignment horizontal="center" vertical="center" shrinkToFit="1"/>
    </xf>
    <xf numFmtId="0" fontId="27" fillId="0" borderId="90" xfId="43" applyFont="1" applyBorder="1" applyAlignment="1" applyProtection="1">
      <alignment vertical="center"/>
      <protection/>
    </xf>
    <xf numFmtId="0" fontId="132" fillId="0" borderId="13" xfId="0" applyFont="1" applyBorder="1" applyAlignment="1">
      <alignment/>
    </xf>
    <xf numFmtId="0" fontId="27" fillId="0" borderId="14" xfId="43" applyFont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133" fillId="0" borderId="0" xfId="0" applyFont="1" applyBorder="1" applyAlignment="1">
      <alignment/>
    </xf>
    <xf numFmtId="49" fontId="21" fillId="0" borderId="93" xfId="0" applyNumberFormat="1" applyFont="1" applyFill="1" applyBorder="1" applyAlignment="1">
      <alignment horizontal="center" vertical="center" wrapText="1" shrinkToFit="1"/>
    </xf>
    <xf numFmtId="49" fontId="15" fillId="0" borderId="17" xfId="0" applyNumberFormat="1" applyFont="1" applyFill="1" applyBorder="1" applyAlignment="1">
      <alignment horizontal="center" vertical="center" shrinkToFit="1"/>
    </xf>
    <xf numFmtId="49" fontId="62" fillId="0" borderId="17" xfId="0" applyNumberFormat="1" applyFont="1" applyFill="1" applyBorder="1" applyAlignment="1">
      <alignment horizontal="center" vertical="center" shrinkToFit="1"/>
    </xf>
    <xf numFmtId="49" fontId="15" fillId="0" borderId="61" xfId="0" applyNumberFormat="1" applyFont="1" applyFill="1" applyBorder="1" applyAlignment="1">
      <alignment horizontal="center" vertical="center" shrinkToFit="1"/>
    </xf>
    <xf numFmtId="49" fontId="15" fillId="0" borderId="20" xfId="0" applyNumberFormat="1" applyFont="1" applyFill="1" applyBorder="1" applyAlignment="1">
      <alignment horizontal="center" vertical="center" shrinkToFit="1"/>
    </xf>
    <xf numFmtId="0" fontId="131" fillId="34" borderId="94" xfId="0" applyFont="1" applyFill="1" applyBorder="1" applyAlignment="1">
      <alignment vertical="center" wrapText="1" shrinkToFit="1"/>
    </xf>
    <xf numFmtId="0" fontId="131" fillId="34" borderId="72" xfId="0" applyFont="1" applyFill="1" applyBorder="1" applyAlignment="1">
      <alignment horizontal="center" vertical="center" shrinkToFit="1"/>
    </xf>
    <xf numFmtId="0" fontId="131" fillId="34" borderId="23" xfId="0" applyFont="1" applyFill="1" applyBorder="1" applyAlignment="1">
      <alignment horizontal="center" vertical="center" shrinkToFit="1"/>
    </xf>
    <xf numFmtId="0" fontId="130" fillId="34" borderId="93" xfId="0" applyFont="1" applyFill="1" applyBorder="1" applyAlignment="1">
      <alignment vertical="center" shrinkToFit="1"/>
    </xf>
    <xf numFmtId="0" fontId="130" fillId="34" borderId="46" xfId="0" applyFont="1" applyFill="1" applyBorder="1" applyAlignment="1">
      <alignment horizontal="center" vertical="center" shrinkToFit="1"/>
    </xf>
    <xf numFmtId="0" fontId="16" fillId="33" borderId="22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vertical="center" shrinkToFit="1"/>
    </xf>
    <xf numFmtId="49" fontId="15" fillId="33" borderId="34" xfId="0" applyNumberFormat="1" applyFont="1" applyFill="1" applyBorder="1" applyAlignment="1">
      <alignment horizontal="center" vertical="center"/>
    </xf>
    <xf numFmtId="0" fontId="17" fillId="33" borderId="94" xfId="0" applyFont="1" applyFill="1" applyBorder="1" applyAlignment="1">
      <alignment vertical="center" shrinkToFit="1"/>
    </xf>
    <xf numFmtId="0" fontId="21" fillId="33" borderId="23" xfId="0" applyFont="1" applyFill="1" applyBorder="1" applyAlignment="1">
      <alignment horizontal="center" vertical="center"/>
    </xf>
    <xf numFmtId="49" fontId="17" fillId="33" borderId="23" xfId="0" applyNumberFormat="1" applyFont="1" applyFill="1" applyBorder="1" applyAlignment="1">
      <alignment horizontal="center" vertical="center"/>
    </xf>
    <xf numFmtId="49" fontId="16" fillId="33" borderId="24" xfId="0" applyNumberFormat="1" applyFont="1" applyFill="1" applyBorder="1" applyAlignment="1">
      <alignment horizontal="center" vertical="center" wrapText="1" shrinkToFit="1"/>
    </xf>
    <xf numFmtId="49" fontId="16" fillId="33" borderId="25" xfId="0" applyNumberFormat="1" applyFont="1" applyFill="1" applyBorder="1" applyAlignment="1">
      <alignment horizontal="center" vertical="center" shrinkToFit="1"/>
    </xf>
    <xf numFmtId="0" fontId="130" fillId="34" borderId="73" xfId="0" applyFont="1" applyFill="1" applyBorder="1" applyAlignment="1">
      <alignment horizontal="center" vertical="center" shrinkToFit="1"/>
    </xf>
    <xf numFmtId="49" fontId="21" fillId="0" borderId="80" xfId="0" applyNumberFormat="1" applyFont="1" applyFill="1" applyBorder="1" applyAlignment="1">
      <alignment horizontal="center" vertical="center" shrinkToFit="1"/>
    </xf>
    <xf numFmtId="0" fontId="134" fillId="33" borderId="0" xfId="0" applyFont="1" applyFill="1" applyAlignment="1">
      <alignment/>
    </xf>
    <xf numFmtId="0" fontId="16" fillId="33" borderId="23" xfId="0" applyFont="1" applyFill="1" applyBorder="1" applyAlignment="1">
      <alignment horizontal="center" vertical="center" shrinkToFit="1"/>
    </xf>
    <xf numFmtId="0" fontId="16" fillId="33" borderId="95" xfId="0" applyFont="1" applyFill="1" applyBorder="1" applyAlignment="1">
      <alignment vertical="center" wrapText="1" shrinkToFit="1"/>
    </xf>
    <xf numFmtId="0" fontId="132" fillId="0" borderId="0" xfId="0" applyFont="1" applyBorder="1" applyAlignment="1">
      <alignment horizontal="left"/>
    </xf>
    <xf numFmtId="0" fontId="16" fillId="0" borderId="79" xfId="0" applyFont="1" applyBorder="1" applyAlignment="1">
      <alignment horizontal="left" vertical="center" wrapText="1"/>
    </xf>
    <xf numFmtId="0" fontId="58" fillId="0" borderId="40" xfId="0" applyFont="1" applyFill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27" fillId="0" borderId="13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13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7" fillId="0" borderId="11" xfId="0" applyFont="1" applyBorder="1" applyAlignment="1">
      <alignment horizontal="left" shrinkToFit="1"/>
    </xf>
    <xf numFmtId="0" fontId="27" fillId="0" borderId="13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132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58" fontId="5" fillId="0" borderId="10" xfId="0" applyNumberFormat="1" applyFont="1" applyBorder="1" applyAlignment="1">
      <alignment horizontal="right"/>
    </xf>
    <xf numFmtId="0" fontId="27" fillId="0" borderId="53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4" fillId="0" borderId="13" xfId="43" applyFont="1" applyBorder="1" applyAlignment="1" applyProtection="1">
      <alignment horizontal="left" vertical="center" shrinkToFit="1"/>
      <protection/>
    </xf>
    <xf numFmtId="0" fontId="59" fillId="0" borderId="0" xfId="0" applyFont="1" applyBorder="1" applyAlignment="1">
      <alignment horizontal="left" vertical="center" shrinkToFit="1"/>
    </xf>
    <xf numFmtId="0" fontId="59" fillId="0" borderId="11" xfId="0" applyFont="1" applyBorder="1" applyAlignment="1">
      <alignment horizontal="left" vertical="center" shrinkToFit="1"/>
    </xf>
    <xf numFmtId="0" fontId="4" fillId="0" borderId="13" xfId="43" applyFont="1" applyBorder="1" applyAlignment="1" applyProtection="1">
      <alignment horizontal="left" shrinkToFit="1"/>
      <protection/>
    </xf>
    <xf numFmtId="0" fontId="59" fillId="0" borderId="0" xfId="0" applyFont="1" applyBorder="1" applyAlignment="1">
      <alignment horizontal="left" shrinkToFit="1"/>
    </xf>
    <xf numFmtId="0" fontId="59" fillId="0" borderId="11" xfId="0" applyFont="1" applyBorder="1" applyAlignment="1">
      <alignment horizontal="left" shrinkToFit="1"/>
    </xf>
    <xf numFmtId="0" fontId="132" fillId="33" borderId="0" xfId="0" applyFont="1" applyFill="1" applyBorder="1" applyAlignment="1">
      <alignment horizontal="left"/>
    </xf>
    <xf numFmtId="0" fontId="4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8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20" fontId="30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1" fillId="0" borderId="53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58" fontId="5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35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left" shrinkToFit="1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58" fontId="5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29" fillId="0" borderId="0" xfId="43" applyFont="1" applyFill="1" applyAlignment="1" applyProtection="1">
      <alignment horizontal="left" wrapText="1"/>
      <protection/>
    </xf>
    <xf numFmtId="0" fontId="35" fillId="33" borderId="15" xfId="0" applyFont="1" applyFill="1" applyBorder="1" applyAlignment="1">
      <alignment horizontal="center" vertical="center"/>
    </xf>
    <xf numFmtId="190" fontId="130" fillId="34" borderId="33" xfId="0" applyNumberFormat="1" applyFont="1" applyFill="1" applyBorder="1" applyAlignment="1">
      <alignment horizontal="center" vertical="center" wrapText="1"/>
    </xf>
    <xf numFmtId="190" fontId="130" fillId="34" borderId="32" xfId="0" applyNumberFormat="1" applyFont="1" applyFill="1" applyBorder="1" applyAlignment="1">
      <alignment horizontal="center" vertical="center" wrapText="1"/>
    </xf>
    <xf numFmtId="190" fontId="130" fillId="34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58" fillId="0" borderId="79" xfId="0" applyFont="1" applyBorder="1" applyAlignment="1">
      <alignment horizontal="left" vertical="center"/>
    </xf>
    <xf numFmtId="0" fontId="58" fillId="0" borderId="78" xfId="0" applyFont="1" applyBorder="1" applyAlignment="1">
      <alignment horizontal="left" vertical="center"/>
    </xf>
    <xf numFmtId="0" fontId="35" fillId="0" borderId="40" xfId="0" applyFont="1" applyFill="1" applyBorder="1" applyAlignment="1">
      <alignment horizontal="center" vertical="top"/>
    </xf>
    <xf numFmtId="0" fontId="58" fillId="0" borderId="79" xfId="0" applyFont="1" applyFill="1" applyBorder="1" applyAlignment="1">
      <alignment horizontal="center" vertical="center" wrapText="1"/>
    </xf>
    <xf numFmtId="0" fontId="58" fillId="0" borderId="78" xfId="0" applyFont="1" applyFill="1" applyBorder="1" applyAlignment="1">
      <alignment horizontal="center" vertical="center" wrapText="1"/>
    </xf>
    <xf numFmtId="0" fontId="58" fillId="0" borderId="54" xfId="0" applyFont="1" applyBorder="1" applyAlignment="1">
      <alignment horizontal="left" vertical="center"/>
    </xf>
    <xf numFmtId="0" fontId="58" fillId="0" borderId="55" xfId="0" applyFont="1" applyBorder="1" applyAlignment="1">
      <alignment horizontal="left" vertical="center"/>
    </xf>
    <xf numFmtId="0" fontId="58" fillId="0" borderId="96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53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8" fillId="0" borderId="53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8" fillId="0" borderId="53" xfId="0" applyFont="1" applyFill="1" applyBorder="1" applyAlignment="1">
      <alignment horizontal="left" vertical="center"/>
    </xf>
    <xf numFmtId="0" fontId="58" fillId="0" borderId="30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58" fontId="32" fillId="0" borderId="10" xfId="0" applyNumberFormat="1" applyFont="1" applyBorder="1" applyAlignment="1">
      <alignment horizontal="right" vertical="center"/>
    </xf>
    <xf numFmtId="0" fontId="55" fillId="0" borderId="0" xfId="0" applyFont="1" applyFill="1" applyBorder="1" applyAlignment="1">
      <alignment horizontal="center" vertical="center"/>
    </xf>
    <xf numFmtId="0" fontId="58" fillId="0" borderId="56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right" vertical="center"/>
    </xf>
    <xf numFmtId="0" fontId="23" fillId="0" borderId="40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0" fontId="15" fillId="0" borderId="53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57" fillId="0" borderId="0" xfId="0" applyFont="1" applyFill="1" applyAlignment="1">
      <alignment horizontal="center" shrinkToFit="1"/>
    </xf>
    <xf numFmtId="20" fontId="57" fillId="0" borderId="0" xfId="0" applyNumberFormat="1" applyFont="1" applyFill="1" applyAlignment="1">
      <alignment horizontal="center" shrinkToFit="1"/>
    </xf>
    <xf numFmtId="0" fontId="16" fillId="0" borderId="7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15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4" fillId="0" borderId="0" xfId="0" applyFont="1" applyFill="1" applyAlignment="1">
      <alignment horizontal="center"/>
    </xf>
    <xf numFmtId="0" fontId="58" fillId="0" borderId="10" xfId="0" applyFont="1" applyBorder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40" xfId="0" applyFont="1" applyFill="1" applyBorder="1" applyAlignment="1">
      <alignment vertical="center"/>
    </xf>
    <xf numFmtId="49" fontId="15" fillId="0" borderId="70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 shrinkToFit="1"/>
    </xf>
    <xf numFmtId="49" fontId="15" fillId="0" borderId="18" xfId="0" applyNumberFormat="1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49" fontId="15" fillId="0" borderId="98" xfId="0" applyNumberFormat="1" applyFont="1" applyFill="1" applyBorder="1" applyAlignment="1">
      <alignment horizontal="center" vertical="center" wrapText="1"/>
    </xf>
    <xf numFmtId="49" fontId="15" fillId="0" borderId="98" xfId="0" applyNumberFormat="1" applyFont="1" applyFill="1" applyBorder="1" applyAlignment="1">
      <alignment horizontal="center" vertical="center" shrinkToFit="1"/>
    </xf>
    <xf numFmtId="49" fontId="17" fillId="0" borderId="100" xfId="0" applyNumberFormat="1" applyFont="1" applyFill="1" applyBorder="1" applyAlignment="1">
      <alignment horizontal="center" vertical="center" shrinkToFit="1"/>
    </xf>
    <xf numFmtId="0" fontId="36" fillId="7" borderId="40" xfId="0" applyFont="1" applyFill="1" applyBorder="1" applyAlignment="1">
      <alignment horizontal="center" vertical="center"/>
    </xf>
    <xf numFmtId="0" fontId="4" fillId="7" borderId="101" xfId="0" applyFont="1" applyFill="1" applyBorder="1" applyAlignment="1">
      <alignment horizontal="center" vertical="center"/>
    </xf>
    <xf numFmtId="0" fontId="8" fillId="7" borderId="41" xfId="0" applyFont="1" applyFill="1" applyBorder="1" applyAlignment="1">
      <alignment horizontal="center" vertical="center"/>
    </xf>
    <xf numFmtId="49" fontId="15" fillId="7" borderId="32" xfId="0" applyNumberFormat="1" applyFont="1" applyFill="1" applyBorder="1" applyAlignment="1">
      <alignment horizontal="center" vertical="center"/>
    </xf>
    <xf numFmtId="49" fontId="15" fillId="7" borderId="32" xfId="0" applyNumberFormat="1" applyFont="1" applyFill="1" applyBorder="1" applyAlignment="1">
      <alignment horizontal="center" vertical="center" shrinkToFit="1"/>
    </xf>
    <xf numFmtId="49" fontId="15" fillId="7" borderId="32" xfId="0" applyNumberFormat="1" applyFont="1" applyFill="1" applyBorder="1" applyAlignment="1">
      <alignment horizontal="center" vertical="center" wrapText="1"/>
    </xf>
    <xf numFmtId="49" fontId="17" fillId="7" borderId="10" xfId="0" applyNumberFormat="1" applyFont="1" applyFill="1" applyBorder="1" applyAlignment="1">
      <alignment horizontal="center" vertical="center" shrinkToFit="1"/>
    </xf>
    <xf numFmtId="0" fontId="13" fillId="0" borderId="78" xfId="0" applyFont="1" applyFill="1" applyBorder="1" applyAlignment="1">
      <alignment horizontal="center" vertical="center"/>
    </xf>
    <xf numFmtId="0" fontId="44" fillId="0" borderId="102" xfId="0" applyFont="1" applyFill="1" applyBorder="1" applyAlignment="1">
      <alignment horizontal="center" vertical="center" wrapText="1"/>
    </xf>
    <xf numFmtId="0" fontId="42" fillId="0" borderId="65" xfId="0" applyFont="1" applyFill="1" applyBorder="1" applyAlignment="1">
      <alignment horizontal="center" vertical="center" wrapText="1"/>
    </xf>
    <xf numFmtId="49" fontId="21" fillId="0" borderId="87" xfId="0" applyNumberFormat="1" applyFont="1" applyFill="1" applyBorder="1" applyAlignment="1">
      <alignment horizontal="center" vertical="center" wrapText="1" shrinkToFit="1"/>
    </xf>
    <xf numFmtId="49" fontId="16" fillId="33" borderId="92" xfId="0" applyNumberFormat="1" applyFont="1" applyFill="1" applyBorder="1" applyAlignment="1">
      <alignment horizontal="center" vertical="center" wrapText="1" shrinkToFit="1"/>
    </xf>
    <xf numFmtId="0" fontId="13" fillId="0" borderId="70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49" fontId="5" fillId="33" borderId="103" xfId="0" applyNumberFormat="1" applyFont="1" applyFill="1" applyBorder="1" applyAlignment="1">
      <alignment horizontal="center" vertical="center" wrapText="1" shrinkToFit="1"/>
    </xf>
    <xf numFmtId="49" fontId="16" fillId="33" borderId="10" xfId="0" applyNumberFormat="1" applyFont="1" applyFill="1" applyBorder="1" applyAlignment="1">
      <alignment horizontal="center" vertical="center" wrapText="1" shrinkToFit="1"/>
    </xf>
    <xf numFmtId="49" fontId="16" fillId="0" borderId="10" xfId="0" applyNumberFormat="1" applyFont="1" applyFill="1" applyBorder="1" applyAlignment="1">
      <alignment horizontal="center" vertical="center" wrapText="1" shrinkToFit="1"/>
    </xf>
    <xf numFmtId="0" fontId="16" fillId="0" borderId="53" xfId="0" applyFont="1" applyFill="1" applyBorder="1" applyAlignment="1">
      <alignment vertical="center" shrinkToFit="1"/>
    </xf>
    <xf numFmtId="0" fontId="16" fillId="0" borderId="28" xfId="0" applyFont="1" applyFill="1" applyBorder="1" applyAlignment="1">
      <alignment horizontal="center" vertical="center" shrinkToFit="1"/>
    </xf>
    <xf numFmtId="49" fontId="16" fillId="0" borderId="27" xfId="0" applyNumberFormat="1" applyFont="1" applyFill="1" applyBorder="1" applyAlignment="1">
      <alignment horizontal="center" vertical="center" shrinkToFit="1"/>
    </xf>
    <xf numFmtId="49" fontId="16" fillId="0" borderId="37" xfId="0" applyNumberFormat="1" applyFont="1" applyFill="1" applyBorder="1" applyAlignment="1">
      <alignment horizontal="center" vertical="center" shrinkToFit="1"/>
    </xf>
    <xf numFmtId="49" fontId="16" fillId="0" borderId="29" xfId="0" applyNumberFormat="1" applyFont="1" applyFill="1" applyBorder="1" applyAlignment="1">
      <alignment horizontal="center" vertical="center" shrinkToFit="1"/>
    </xf>
    <xf numFmtId="49" fontId="16" fillId="0" borderId="28" xfId="0" applyNumberFormat="1" applyFont="1" applyFill="1" applyBorder="1" applyAlignment="1">
      <alignment horizontal="center" vertical="center" shrinkToFit="1"/>
    </xf>
    <xf numFmtId="0" fontId="44" fillId="7" borderId="81" xfId="0" applyFont="1" applyFill="1" applyBorder="1" applyAlignment="1">
      <alignment horizontal="center" vertical="center"/>
    </xf>
    <xf numFmtId="0" fontId="44" fillId="7" borderId="82" xfId="0" applyFont="1" applyFill="1" applyBorder="1" applyAlignment="1">
      <alignment horizontal="center" vertical="center" shrinkToFit="1"/>
    </xf>
    <xf numFmtId="49" fontId="21" fillId="7" borderId="26" xfId="0" applyNumberFormat="1" applyFont="1" applyFill="1" applyBorder="1" applyAlignment="1">
      <alignment horizontal="center" vertical="center" shrinkToFit="1"/>
    </xf>
    <xf numFmtId="49" fontId="16" fillId="7" borderId="81" xfId="0" applyNumberFormat="1" applyFont="1" applyFill="1" applyBorder="1" applyAlignment="1">
      <alignment horizontal="center" vertical="center" shrinkToFit="1"/>
    </xf>
    <xf numFmtId="0" fontId="13" fillId="7" borderId="78" xfId="0" applyFont="1" applyFill="1" applyBorder="1" applyAlignment="1">
      <alignment horizontal="center" vertical="center"/>
    </xf>
    <xf numFmtId="0" fontId="44" fillId="7" borderId="102" xfId="0" applyFont="1" applyFill="1" applyBorder="1" applyAlignment="1">
      <alignment horizontal="center" vertical="center" wrapText="1"/>
    </xf>
    <xf numFmtId="0" fontId="42" fillId="7" borderId="65" xfId="0" applyFont="1" applyFill="1" applyBorder="1" applyAlignment="1">
      <alignment horizontal="center" vertical="center" wrapText="1"/>
    </xf>
    <xf numFmtId="49" fontId="21" fillId="7" borderId="87" xfId="0" applyNumberFormat="1" applyFont="1" applyFill="1" applyBorder="1" applyAlignment="1">
      <alignment horizontal="center" vertical="center" wrapText="1" shrinkToFit="1"/>
    </xf>
    <xf numFmtId="49" fontId="16" fillId="7" borderId="92" xfId="0" applyNumberFormat="1" applyFont="1" applyFill="1" applyBorder="1" applyAlignment="1">
      <alignment horizontal="center" vertical="center" wrapText="1" shrinkToFit="1"/>
    </xf>
    <xf numFmtId="0" fontId="6" fillId="7" borderId="17" xfId="0" applyFont="1" applyFill="1" applyBorder="1" applyAlignment="1">
      <alignment horizontal="center" vertical="center"/>
    </xf>
    <xf numFmtId="0" fontId="11" fillId="7" borderId="73" xfId="0" applyFont="1" applyFill="1" applyBorder="1" applyAlignment="1">
      <alignment horizontal="center" vertical="center"/>
    </xf>
    <xf numFmtId="0" fontId="11" fillId="7" borderId="23" xfId="0" applyFont="1" applyFill="1" applyBorder="1" applyAlignment="1">
      <alignment horizontal="center" vertical="center"/>
    </xf>
    <xf numFmtId="49" fontId="62" fillId="7" borderId="17" xfId="0" applyNumberFormat="1" applyFont="1" applyFill="1" applyBorder="1" applyAlignment="1">
      <alignment horizontal="center" vertical="center" shrinkToFit="1"/>
    </xf>
    <xf numFmtId="49" fontId="62" fillId="7" borderId="2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161925</xdr:colOff>
      <xdr:row>3</xdr:row>
      <xdr:rowOff>171450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20193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142875</xdr:colOff>
      <xdr:row>3</xdr:row>
      <xdr:rowOff>38100</xdr:rowOff>
    </xdr:from>
    <xdr:to>
      <xdr:col>11</xdr:col>
      <xdr:colOff>152400</xdr:colOff>
      <xdr:row>4</xdr:row>
      <xdr:rowOff>9525</xdr:rowOff>
    </xdr:to>
    <xdr:sp>
      <xdr:nvSpPr>
        <xdr:cNvPr id="4" name="正方形/長方形 1"/>
        <xdr:cNvSpPr>
          <a:spLocks/>
        </xdr:cNvSpPr>
      </xdr:nvSpPr>
      <xdr:spPr>
        <a:xfrm>
          <a:off x="9658350" y="952500"/>
          <a:ext cx="18383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67350"/>
          <a:ext cx="895350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38500" y="7981950"/>
          <a:ext cx="81057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904875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38500" y="6972300"/>
          <a:ext cx="88582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57150</xdr:rowOff>
    </xdr:from>
    <xdr:to>
      <xdr:col>2</xdr:col>
      <xdr:colOff>0</xdr:colOff>
      <xdr:row>3</xdr:row>
      <xdr:rowOff>47625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24193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hyperlink" Target="tel:045-624-5896%20FAX:045-624-5954" TargetMode="External" /><Relationship Id="rId3" Type="http://schemas.openxmlformats.org/officeDocument/2006/relationships/hyperlink" Target="tel:045-624-5896%20FAX:045-624-5954" TargetMode="External" /><Relationship Id="rId4" Type="http://schemas.openxmlformats.org/officeDocument/2006/relationships/hyperlink" Target="tel:06-6202-5715%20FAX:06-6202-5705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5"/>
  <sheetViews>
    <sheetView zoomScalePageLayoutView="0" workbookViewId="0" topLeftCell="A1">
      <selection activeCell="H13" sqref="H13"/>
    </sheetView>
  </sheetViews>
  <sheetFormatPr defaultColWidth="8.796875" defaultRowHeight="14.25"/>
  <cols>
    <col min="1" max="1" width="17.3984375" style="4" customWidth="1"/>
    <col min="2" max="2" width="8.09765625" style="2" customWidth="1"/>
    <col min="3" max="5" width="7.09765625" style="2" customWidth="1"/>
    <col min="6" max="7" width="7.69921875" style="2" customWidth="1"/>
    <col min="8" max="8" width="7.59765625" style="2" customWidth="1"/>
    <col min="9" max="10" width="7.09765625" style="2" customWidth="1"/>
    <col min="11" max="11" width="7.09765625" style="6" customWidth="1"/>
    <col min="12" max="16384" width="9" style="6" customWidth="1"/>
  </cols>
  <sheetData>
    <row r="1" ht="12">
      <c r="K1" s="2"/>
    </row>
    <row r="2" spans="2:11" ht="27">
      <c r="B2" s="10"/>
      <c r="C2" s="462" t="s">
        <v>17</v>
      </c>
      <c r="D2" s="462"/>
      <c r="E2" s="462"/>
      <c r="F2" s="462"/>
      <c r="G2" s="462"/>
      <c r="H2" s="462"/>
      <c r="I2" s="462"/>
      <c r="J2" s="462"/>
      <c r="K2" s="462"/>
    </row>
    <row r="3" spans="3:11" ht="23.25" customHeight="1">
      <c r="C3" s="7"/>
      <c r="D3" s="16"/>
      <c r="E3" s="16" t="s">
        <v>16</v>
      </c>
      <c r="F3" s="16"/>
      <c r="G3" s="7"/>
      <c r="H3" s="7"/>
      <c r="I3" s="7"/>
      <c r="J3" s="7"/>
      <c r="K3" s="13"/>
    </row>
    <row r="4" spans="2:11" s="46" customFormat="1" ht="14.25" customHeight="1">
      <c r="B4" s="43"/>
      <c r="D4" s="2"/>
      <c r="E4" s="76" t="s">
        <v>55</v>
      </c>
      <c r="F4" s="44" t="s">
        <v>48</v>
      </c>
      <c r="G4" s="45"/>
      <c r="H4" s="45"/>
      <c r="I4" s="45"/>
      <c r="J4" s="45"/>
      <c r="K4" s="45"/>
    </row>
    <row r="5" spans="2:11" s="46" customFormat="1" ht="14.25" customHeight="1">
      <c r="B5" s="43"/>
      <c r="D5" s="2"/>
      <c r="E5" s="76"/>
      <c r="F5" s="44"/>
      <c r="G5" s="45"/>
      <c r="H5" s="45"/>
      <c r="I5" s="45"/>
      <c r="J5" s="45"/>
      <c r="K5" s="45"/>
    </row>
    <row r="6" spans="1:11" ht="16.5" customHeight="1">
      <c r="A6" s="13" t="s">
        <v>71</v>
      </c>
      <c r="C6" s="7"/>
      <c r="D6" s="7"/>
      <c r="E6" s="7"/>
      <c r="F6" s="7"/>
      <c r="G6" s="7"/>
      <c r="H6" s="112"/>
      <c r="I6" s="7"/>
      <c r="J6" s="463">
        <v>43577</v>
      </c>
      <c r="K6" s="463"/>
    </row>
    <row r="7" spans="1:11" ht="24" customHeight="1">
      <c r="A7" s="87" t="s">
        <v>49</v>
      </c>
      <c r="B7" s="78" t="s">
        <v>50</v>
      </c>
      <c r="C7" s="57" t="s">
        <v>8</v>
      </c>
      <c r="D7" s="57" t="s">
        <v>9</v>
      </c>
      <c r="E7" s="57" t="s">
        <v>10</v>
      </c>
      <c r="F7" s="591" t="s">
        <v>376</v>
      </c>
      <c r="G7" s="58" t="s">
        <v>388</v>
      </c>
      <c r="H7" s="58" t="s">
        <v>3</v>
      </c>
      <c r="I7" s="286" t="s">
        <v>8</v>
      </c>
      <c r="J7" s="57" t="s">
        <v>9</v>
      </c>
      <c r="K7" s="73" t="s">
        <v>10</v>
      </c>
    </row>
    <row r="8" spans="1:11" s="31" customFormat="1" ht="16.5" customHeight="1">
      <c r="A8" s="397" t="s">
        <v>266</v>
      </c>
      <c r="B8" s="75" t="s">
        <v>264</v>
      </c>
      <c r="C8" s="398" t="s">
        <v>267</v>
      </c>
      <c r="D8" s="398" t="s">
        <v>268</v>
      </c>
      <c r="E8" s="398" t="s">
        <v>45</v>
      </c>
      <c r="F8" s="592"/>
      <c r="G8" s="399"/>
      <c r="H8" s="399" t="s">
        <v>5</v>
      </c>
      <c r="I8" s="259" t="s">
        <v>267</v>
      </c>
      <c r="J8" s="398" t="s">
        <v>268</v>
      </c>
      <c r="K8" s="400" t="s">
        <v>45</v>
      </c>
    </row>
    <row r="9" spans="1:14" s="31" customFormat="1" ht="15.75" customHeight="1">
      <c r="A9" s="82" t="s">
        <v>265</v>
      </c>
      <c r="B9" s="396" t="s">
        <v>264</v>
      </c>
      <c r="C9" s="79" t="s">
        <v>195</v>
      </c>
      <c r="D9" s="79" t="s">
        <v>11</v>
      </c>
      <c r="E9" s="79" t="s">
        <v>12</v>
      </c>
      <c r="F9" s="593"/>
      <c r="G9" s="83"/>
      <c r="H9" s="83" t="s">
        <v>6</v>
      </c>
      <c r="I9" s="79" t="s">
        <v>195</v>
      </c>
      <c r="J9" s="79" t="s">
        <v>11</v>
      </c>
      <c r="K9" s="84" t="s">
        <v>12</v>
      </c>
      <c r="L9" s="70"/>
      <c r="M9" s="70"/>
      <c r="N9" s="70"/>
    </row>
    <row r="10" spans="1:14" s="31" customFormat="1" ht="31.5" customHeight="1">
      <c r="A10" s="433" t="s">
        <v>286</v>
      </c>
      <c r="B10" s="434" t="s">
        <v>313</v>
      </c>
      <c r="C10" s="426" t="s">
        <v>300</v>
      </c>
      <c r="D10" s="426" t="s">
        <v>301</v>
      </c>
      <c r="E10" s="428" t="s">
        <v>302</v>
      </c>
      <c r="F10" s="594" t="s">
        <v>391</v>
      </c>
      <c r="G10" s="427" t="s">
        <v>392</v>
      </c>
      <c r="H10" s="427" t="s">
        <v>314</v>
      </c>
      <c r="I10" s="426" t="s">
        <v>321</v>
      </c>
      <c r="J10" s="426" t="s">
        <v>322</v>
      </c>
      <c r="K10" s="429" t="s">
        <v>323</v>
      </c>
      <c r="L10" s="419"/>
      <c r="M10" s="70"/>
      <c r="N10" s="70"/>
    </row>
    <row r="11" spans="1:14" s="31" customFormat="1" ht="31.5" customHeight="1">
      <c r="A11" s="392" t="s">
        <v>263</v>
      </c>
      <c r="B11" s="393" t="s">
        <v>313</v>
      </c>
      <c r="C11" s="394" t="s">
        <v>297</v>
      </c>
      <c r="D11" s="413" t="s">
        <v>298</v>
      </c>
      <c r="E11" s="416" t="s">
        <v>299</v>
      </c>
      <c r="F11" s="595" t="s">
        <v>325</v>
      </c>
      <c r="G11" s="415" t="s">
        <v>394</v>
      </c>
      <c r="H11" s="415" t="s">
        <v>315</v>
      </c>
      <c r="I11" s="394" t="s">
        <v>317</v>
      </c>
      <c r="J11" s="413" t="s">
        <v>318</v>
      </c>
      <c r="K11" s="414" t="s">
        <v>319</v>
      </c>
      <c r="L11" s="70"/>
      <c r="M11" s="70"/>
      <c r="N11" s="70"/>
    </row>
    <row r="12" spans="1:14" s="31" customFormat="1" ht="31.5" customHeight="1">
      <c r="A12" s="433" t="s">
        <v>296</v>
      </c>
      <c r="B12" s="434" t="s">
        <v>313</v>
      </c>
      <c r="C12" s="426" t="s">
        <v>310</v>
      </c>
      <c r="D12" s="426" t="s">
        <v>311</v>
      </c>
      <c r="E12" s="428" t="s">
        <v>312</v>
      </c>
      <c r="F12" s="594" t="s">
        <v>394</v>
      </c>
      <c r="G12" s="427" t="s">
        <v>395</v>
      </c>
      <c r="H12" s="427" t="s">
        <v>345</v>
      </c>
      <c r="I12" s="426" t="s">
        <v>350</v>
      </c>
      <c r="J12" s="426" t="s">
        <v>351</v>
      </c>
      <c r="K12" s="429" t="s">
        <v>352</v>
      </c>
      <c r="L12" s="70"/>
      <c r="M12" s="70"/>
      <c r="N12" s="70"/>
    </row>
    <row r="13" spans="1:14" s="31" customFormat="1" ht="31.5" customHeight="1">
      <c r="A13" s="392" t="s">
        <v>253</v>
      </c>
      <c r="B13" s="393" t="s">
        <v>313</v>
      </c>
      <c r="C13" s="394" t="s">
        <v>307</v>
      </c>
      <c r="D13" s="413" t="s">
        <v>308</v>
      </c>
      <c r="E13" s="416" t="s">
        <v>309</v>
      </c>
      <c r="F13" s="595" t="s">
        <v>393</v>
      </c>
      <c r="G13" s="415" t="s">
        <v>396</v>
      </c>
      <c r="H13" s="415" t="s">
        <v>346</v>
      </c>
      <c r="I13" s="394" t="s">
        <v>347</v>
      </c>
      <c r="J13" s="413" t="s">
        <v>348</v>
      </c>
      <c r="K13" s="414" t="s">
        <v>349</v>
      </c>
      <c r="L13" s="70"/>
      <c r="M13" s="70"/>
      <c r="N13" s="70"/>
    </row>
    <row r="14" spans="1:11" s="31" customFormat="1" ht="18" customHeight="1">
      <c r="A14" s="287"/>
      <c r="B14" s="150"/>
      <c r="C14" s="70"/>
      <c r="D14" s="70"/>
      <c r="E14" s="70"/>
      <c r="F14" s="288"/>
      <c r="G14" s="288"/>
      <c r="H14" s="288"/>
      <c r="I14" s="70"/>
      <c r="J14" s="70"/>
      <c r="K14" s="70"/>
    </row>
    <row r="15" spans="1:11" s="31" customFormat="1" ht="15" customHeight="1">
      <c r="A15" s="155"/>
      <c r="B15" s="156"/>
      <c r="C15" s="157"/>
      <c r="D15" s="157"/>
      <c r="E15" s="157"/>
      <c r="F15" s="158"/>
      <c r="G15" s="158"/>
      <c r="H15" s="158"/>
      <c r="I15" s="157"/>
      <c r="J15" s="157"/>
      <c r="K15" s="157"/>
    </row>
    <row r="16" spans="1:11" ht="12.75" customHeight="1">
      <c r="A16" s="464" t="s">
        <v>117</v>
      </c>
      <c r="B16" s="465"/>
      <c r="C16" s="466"/>
      <c r="D16" s="464" t="s">
        <v>118</v>
      </c>
      <c r="E16" s="465"/>
      <c r="F16" s="465"/>
      <c r="G16" s="465"/>
      <c r="H16" s="466"/>
      <c r="I16" s="465"/>
      <c r="J16" s="465"/>
      <c r="K16" s="466"/>
    </row>
    <row r="17" spans="1:11" ht="12.75" customHeight="1">
      <c r="A17" s="377" t="s">
        <v>119</v>
      </c>
      <c r="B17" s="30"/>
      <c r="C17" s="378"/>
      <c r="D17" s="26"/>
      <c r="E17" s="159"/>
      <c r="F17" s="159"/>
      <c r="G17" s="159"/>
      <c r="H17" s="28"/>
      <c r="I17" s="159"/>
      <c r="J17" s="159"/>
      <c r="K17" s="160"/>
    </row>
    <row r="18" spans="1:11" ht="12.75" customHeight="1">
      <c r="A18" s="161" t="s">
        <v>120</v>
      </c>
      <c r="B18" s="18"/>
      <c r="C18" s="28"/>
      <c r="D18" s="162" t="s">
        <v>121</v>
      </c>
      <c r="E18" s="159"/>
      <c r="F18" s="159"/>
      <c r="G18" s="159"/>
      <c r="H18" s="28"/>
      <c r="I18" s="159"/>
      <c r="J18" s="159"/>
      <c r="K18" s="160"/>
    </row>
    <row r="19" spans="1:11" ht="12.75" customHeight="1">
      <c r="A19" s="161" t="s">
        <v>122</v>
      </c>
      <c r="B19" s="18"/>
      <c r="C19" s="28"/>
      <c r="D19" s="162" t="s">
        <v>122</v>
      </c>
      <c r="E19" s="159"/>
      <c r="F19" s="159"/>
      <c r="G19" s="159"/>
      <c r="H19" s="28"/>
      <c r="I19" s="21" t="s">
        <v>31</v>
      </c>
      <c r="J19" s="159"/>
      <c r="K19" s="160"/>
    </row>
    <row r="20" spans="1:11" ht="12.75" customHeight="1">
      <c r="A20" s="134" t="s">
        <v>123</v>
      </c>
      <c r="B20" s="18"/>
      <c r="C20" s="28"/>
      <c r="D20" s="134" t="s">
        <v>124</v>
      </c>
      <c r="E20" s="159"/>
      <c r="F20" s="159"/>
      <c r="G20" s="159"/>
      <c r="H20" s="28"/>
      <c r="I20" s="159"/>
      <c r="J20" s="159"/>
      <c r="K20" s="160"/>
    </row>
    <row r="21" spans="1:11" ht="12.75" customHeight="1">
      <c r="A21" s="26"/>
      <c r="B21" s="18"/>
      <c r="C21" s="28"/>
      <c r="D21" s="134" t="s">
        <v>125</v>
      </c>
      <c r="E21" s="159"/>
      <c r="F21" s="159"/>
      <c r="G21" s="159"/>
      <c r="H21" s="28"/>
      <c r="I21" s="159"/>
      <c r="J21" s="159"/>
      <c r="K21" s="160"/>
    </row>
    <row r="22" spans="1:11" ht="12.75" customHeight="1">
      <c r="A22" s="26" t="s">
        <v>21</v>
      </c>
      <c r="B22" s="18"/>
      <c r="C22" s="28"/>
      <c r="D22" s="26"/>
      <c r="E22" s="159"/>
      <c r="F22" s="159"/>
      <c r="G22" s="159"/>
      <c r="H22" s="28"/>
      <c r="I22" s="22"/>
      <c r="J22" s="22"/>
      <c r="K22" s="23"/>
    </row>
    <row r="23" spans="1:11" ht="12.75" customHeight="1">
      <c r="A23" s="458" t="s">
        <v>221</v>
      </c>
      <c r="B23" s="459"/>
      <c r="C23" s="460"/>
      <c r="D23" s="452" t="s">
        <v>217</v>
      </c>
      <c r="E23" s="453"/>
      <c r="F23" s="453"/>
      <c r="G23" s="453"/>
      <c r="H23" s="454"/>
      <c r="I23" s="210"/>
      <c r="J23" s="210"/>
      <c r="K23" s="23"/>
    </row>
    <row r="24" spans="1:11" ht="12.75" customHeight="1">
      <c r="A24" s="458" t="s">
        <v>218</v>
      </c>
      <c r="B24" s="459"/>
      <c r="C24" s="460"/>
      <c r="D24" s="452" t="s">
        <v>218</v>
      </c>
      <c r="E24" s="453"/>
      <c r="F24" s="453"/>
      <c r="G24" s="453"/>
      <c r="H24" s="454"/>
      <c r="I24" s="210"/>
      <c r="J24" s="210"/>
      <c r="K24" s="23"/>
    </row>
    <row r="25" spans="1:11" ht="12.75" customHeight="1">
      <c r="A25" s="470" t="s">
        <v>220</v>
      </c>
      <c r="B25" s="471"/>
      <c r="C25" s="472"/>
      <c r="D25" s="467" t="s">
        <v>220</v>
      </c>
      <c r="E25" s="468"/>
      <c r="F25" s="468"/>
      <c r="G25" s="468"/>
      <c r="H25" s="469"/>
      <c r="I25" s="211"/>
      <c r="J25" s="211"/>
      <c r="K25" s="116"/>
    </row>
    <row r="26" spans="1:11" ht="12.75" customHeight="1">
      <c r="A26" s="455" t="s">
        <v>219</v>
      </c>
      <c r="B26" s="456"/>
      <c r="C26" s="457"/>
      <c r="D26" s="452" t="s">
        <v>219</v>
      </c>
      <c r="E26" s="453"/>
      <c r="F26" s="453"/>
      <c r="G26" s="453"/>
      <c r="H26" s="454"/>
      <c r="I26" s="211"/>
      <c r="J26" s="211"/>
      <c r="K26" s="116"/>
    </row>
    <row r="27" spans="1:11" ht="12.75" customHeight="1">
      <c r="A27" s="408"/>
      <c r="B27" s="409"/>
      <c r="C27" s="410"/>
      <c r="D27" s="405"/>
      <c r="E27" s="406"/>
      <c r="F27" s="406"/>
      <c r="G27" s="406"/>
      <c r="H27" s="407"/>
      <c r="I27" s="473"/>
      <c r="J27" s="473"/>
      <c r="K27" s="116"/>
    </row>
    <row r="28" spans="1:11" ht="12.75" customHeight="1">
      <c r="A28" s="26" t="s">
        <v>22</v>
      </c>
      <c r="B28" s="18"/>
      <c r="C28" s="28"/>
      <c r="D28" s="26"/>
      <c r="E28" s="22"/>
      <c r="F28" s="22"/>
      <c r="G28" s="22"/>
      <c r="H28" s="28"/>
      <c r="I28" s="22"/>
      <c r="J28" s="22"/>
      <c r="K28" s="23"/>
    </row>
    <row r="29" spans="1:11" ht="12.75" customHeight="1">
      <c r="A29" s="26" t="s">
        <v>54</v>
      </c>
      <c r="B29" s="18"/>
      <c r="C29" s="28"/>
      <c r="D29" s="26" t="s">
        <v>23</v>
      </c>
      <c r="E29" s="22"/>
      <c r="F29" s="22"/>
      <c r="G29" s="22"/>
      <c r="H29" s="28"/>
      <c r="I29" s="22"/>
      <c r="J29" s="22"/>
      <c r="K29" s="23"/>
    </row>
    <row r="30" spans="1:11" ht="12.75" customHeight="1">
      <c r="A30" s="26" t="s">
        <v>24</v>
      </c>
      <c r="B30" s="18"/>
      <c r="C30" s="28"/>
      <c r="D30" s="26" t="s">
        <v>152</v>
      </c>
      <c r="E30" s="22"/>
      <c r="F30" s="22"/>
      <c r="G30" s="22"/>
      <c r="H30" s="28"/>
      <c r="I30" s="22"/>
      <c r="J30" s="22"/>
      <c r="K30" s="23"/>
    </row>
    <row r="31" spans="1:11" ht="12.75" customHeight="1">
      <c r="A31" s="26" t="s">
        <v>126</v>
      </c>
      <c r="B31" s="18"/>
      <c r="C31" s="28"/>
      <c r="D31" s="26" t="s">
        <v>127</v>
      </c>
      <c r="E31" s="22"/>
      <c r="F31" s="22"/>
      <c r="G31" s="22"/>
      <c r="H31" s="28"/>
      <c r="I31" s="22"/>
      <c r="J31" s="22"/>
      <c r="K31" s="23"/>
    </row>
    <row r="32" spans="1:11" ht="12.75" customHeight="1">
      <c r="A32" s="26"/>
      <c r="B32" s="18"/>
      <c r="C32" s="28"/>
      <c r="D32" s="26" t="s">
        <v>25</v>
      </c>
      <c r="E32" s="22"/>
      <c r="F32" s="22"/>
      <c r="G32" s="22"/>
      <c r="H32" s="28"/>
      <c r="I32" s="22"/>
      <c r="J32" s="22"/>
      <c r="K32" s="23"/>
    </row>
    <row r="33" spans="1:11" ht="12.75" customHeight="1">
      <c r="A33" s="26"/>
      <c r="B33" s="18"/>
      <c r="C33" s="28"/>
      <c r="D33" s="26"/>
      <c r="E33" s="22"/>
      <c r="F33" s="22"/>
      <c r="G33" s="22"/>
      <c r="H33" s="28"/>
      <c r="I33" s="461"/>
      <c r="J33" s="461"/>
      <c r="K33" s="23"/>
    </row>
    <row r="34" spans="1:11" ht="12.75" customHeight="1">
      <c r="A34" s="26" t="s">
        <v>26</v>
      </c>
      <c r="B34" s="18"/>
      <c r="C34" s="28"/>
      <c r="D34" s="26"/>
      <c r="E34" s="22"/>
      <c r="F34" s="22"/>
      <c r="G34" s="22"/>
      <c r="H34" s="28"/>
      <c r="I34" s="22"/>
      <c r="J34" s="22"/>
      <c r="K34" s="23"/>
    </row>
    <row r="35" spans="1:11" ht="12.75" customHeight="1">
      <c r="A35" s="26" t="s">
        <v>27</v>
      </c>
      <c r="B35" s="18"/>
      <c r="C35" s="28"/>
      <c r="D35" s="134" t="s">
        <v>78</v>
      </c>
      <c r="E35" s="22"/>
      <c r="F35" s="22"/>
      <c r="G35" s="22"/>
      <c r="H35" s="28"/>
      <c r="I35" s="213"/>
      <c r="J35" s="213"/>
      <c r="K35" s="23"/>
    </row>
    <row r="36" spans="1:11" ht="12.75" customHeight="1">
      <c r="A36" s="26" t="s">
        <v>28</v>
      </c>
      <c r="B36" s="18"/>
      <c r="C36" s="28"/>
      <c r="D36" s="102" t="s">
        <v>79</v>
      </c>
      <c r="E36" s="22"/>
      <c r="F36" s="22"/>
      <c r="G36" s="22"/>
      <c r="H36" s="28"/>
      <c r="I36" s="213"/>
      <c r="J36" s="213"/>
      <c r="K36" s="23"/>
    </row>
    <row r="37" spans="1:11" ht="12.75" customHeight="1">
      <c r="A37" s="26" t="s">
        <v>128</v>
      </c>
      <c r="B37" s="18"/>
      <c r="C37" s="28"/>
      <c r="D37" s="102" t="s">
        <v>129</v>
      </c>
      <c r="E37" s="22"/>
      <c r="F37" s="22"/>
      <c r="G37" s="22"/>
      <c r="H37" s="28"/>
      <c r="I37" s="213"/>
      <c r="J37" s="213"/>
      <c r="K37" s="23"/>
    </row>
    <row r="38" spans="1:11" ht="12.75" customHeight="1">
      <c r="A38" s="26"/>
      <c r="B38" s="18"/>
      <c r="C38" s="28"/>
      <c r="D38" s="102" t="s">
        <v>80</v>
      </c>
      <c r="E38" s="22"/>
      <c r="F38" s="22"/>
      <c r="G38" s="22"/>
      <c r="H38" s="28"/>
      <c r="I38" s="213"/>
      <c r="J38" s="213"/>
      <c r="K38" s="23"/>
    </row>
    <row r="39" spans="1:11" ht="12.75" customHeight="1">
      <c r="A39" s="26"/>
      <c r="B39" s="18"/>
      <c r="C39" s="28"/>
      <c r="D39" s="411"/>
      <c r="E39" s="22"/>
      <c r="F39" s="22"/>
      <c r="G39" s="22"/>
      <c r="H39" s="28"/>
      <c r="I39" s="461"/>
      <c r="J39" s="461"/>
      <c r="K39" s="23"/>
    </row>
    <row r="40" spans="1:11" ht="12.75" customHeight="1">
      <c r="A40" s="26" t="s">
        <v>33</v>
      </c>
      <c r="B40" s="18"/>
      <c r="C40" s="28"/>
      <c r="D40" s="26"/>
      <c r="E40" s="22"/>
      <c r="F40" s="22"/>
      <c r="G40" s="22"/>
      <c r="H40" s="28"/>
      <c r="I40" s="448"/>
      <c r="J40" s="424"/>
      <c r="K40" s="23"/>
    </row>
    <row r="41" spans="1:11" ht="12.75" customHeight="1">
      <c r="A41" s="26" t="s">
        <v>67</v>
      </c>
      <c r="B41" s="18"/>
      <c r="C41" s="28"/>
      <c r="D41" s="421" t="s">
        <v>281</v>
      </c>
      <c r="E41" s="18"/>
      <c r="F41" s="18"/>
      <c r="G41" s="18"/>
      <c r="H41" s="28"/>
      <c r="I41" s="22"/>
      <c r="J41" s="22"/>
      <c r="K41" s="23"/>
    </row>
    <row r="42" spans="1:11" ht="12.75" customHeight="1">
      <c r="A42" s="26" t="s">
        <v>269</v>
      </c>
      <c r="B42" s="18"/>
      <c r="C42" s="28"/>
      <c r="D42" s="26" t="s">
        <v>282</v>
      </c>
      <c r="E42" s="18"/>
      <c r="F42" s="18"/>
      <c r="G42" s="18"/>
      <c r="H42" s="28"/>
      <c r="I42" s="22"/>
      <c r="J42" s="22"/>
      <c r="K42" s="23"/>
    </row>
    <row r="43" spans="1:11" ht="12.75" customHeight="1">
      <c r="A43" s="26" t="s">
        <v>68</v>
      </c>
      <c r="B43" s="18"/>
      <c r="C43" s="28"/>
      <c r="D43" s="26" t="s">
        <v>284</v>
      </c>
      <c r="E43" s="18"/>
      <c r="F43" s="18"/>
      <c r="G43" s="18"/>
      <c r="H43" s="28"/>
      <c r="I43" s="22"/>
      <c r="J43" s="22"/>
      <c r="K43" s="23"/>
    </row>
    <row r="44" spans="1:11" ht="12.75" customHeight="1">
      <c r="A44" s="161" t="s">
        <v>249</v>
      </c>
      <c r="B44" s="18"/>
      <c r="C44" s="28"/>
      <c r="D44" s="423" t="s">
        <v>283</v>
      </c>
      <c r="E44" s="18"/>
      <c r="F44" s="18"/>
      <c r="G44" s="18"/>
      <c r="H44" s="28"/>
      <c r="I44" s="22"/>
      <c r="J44" s="22"/>
      <c r="K44" s="23"/>
    </row>
    <row r="45" spans="1:11" ht="12.75" customHeight="1">
      <c r="A45" s="420" t="s">
        <v>250</v>
      </c>
      <c r="B45" s="18"/>
      <c r="C45" s="28"/>
      <c r="D45" s="421" t="s">
        <v>280</v>
      </c>
      <c r="E45" s="18"/>
      <c r="F45" s="18"/>
      <c r="G45" s="18"/>
      <c r="H45" s="20"/>
      <c r="I45" s="22"/>
      <c r="J45" s="22"/>
      <c r="K45" s="23"/>
    </row>
    <row r="46" spans="1:11" ht="12.75" customHeight="1">
      <c r="A46" s="26"/>
      <c r="B46" s="18"/>
      <c r="C46" s="28"/>
      <c r="D46" s="26" t="s">
        <v>29</v>
      </c>
      <c r="E46" s="18"/>
      <c r="F46" s="18"/>
      <c r="G46" s="18"/>
      <c r="H46" s="21"/>
      <c r="I46" s="21" t="s">
        <v>31</v>
      </c>
      <c r="J46" s="22"/>
      <c r="K46" s="23"/>
    </row>
    <row r="47" spans="1:11" ht="14.25" customHeight="1">
      <c r="A47" s="26"/>
      <c r="B47" s="18"/>
      <c r="C47" s="28"/>
      <c r="D47" s="26" t="s">
        <v>30</v>
      </c>
      <c r="E47" s="18"/>
      <c r="F47" s="18"/>
      <c r="G47" s="18"/>
      <c r="H47" s="28"/>
      <c r="I47" s="22"/>
      <c r="J47" s="22"/>
      <c r="K47" s="23"/>
    </row>
    <row r="48" spans="1:11" ht="14.25" customHeight="1">
      <c r="A48" s="161"/>
      <c r="B48" s="18"/>
      <c r="C48" s="28"/>
      <c r="D48" s="26" t="s">
        <v>130</v>
      </c>
      <c r="E48" s="18"/>
      <c r="F48" s="18"/>
      <c r="G48" s="18"/>
      <c r="H48" s="28"/>
      <c r="I48" s="22"/>
      <c r="J48" s="22"/>
      <c r="K48" s="23"/>
    </row>
    <row r="49" spans="1:11" ht="14.25">
      <c r="A49" s="422"/>
      <c r="B49" s="19"/>
      <c r="C49" s="29"/>
      <c r="D49" s="27" t="s">
        <v>32</v>
      </c>
      <c r="E49" s="19"/>
      <c r="F49" s="19"/>
      <c r="G49" s="19"/>
      <c r="H49" s="29"/>
      <c r="I49" s="24"/>
      <c r="J49" s="24"/>
      <c r="K49" s="25"/>
    </row>
    <row r="50" spans="1:11" ht="18.75">
      <c r="A50" s="451" t="s">
        <v>131</v>
      </c>
      <c r="B50" s="451"/>
      <c r="C50" s="451"/>
      <c r="D50" s="451"/>
      <c r="E50" s="451"/>
      <c r="F50" s="451"/>
      <c r="G50" s="451"/>
      <c r="H50" s="451"/>
      <c r="I50" s="451"/>
      <c r="J50" s="451"/>
      <c r="K50" s="451"/>
    </row>
    <row r="51" spans="1:11" ht="19.5" customHeight="1">
      <c r="A51" s="451" t="s">
        <v>132</v>
      </c>
      <c r="B51" s="451"/>
      <c r="C51" s="451"/>
      <c r="D51" s="451"/>
      <c r="E51" s="451"/>
      <c r="F51" s="451"/>
      <c r="G51" s="451"/>
      <c r="H51" s="451"/>
      <c r="I51" s="451"/>
      <c r="J51" s="451"/>
      <c r="K51" s="451"/>
    </row>
    <row r="52" spans="1:11" ht="19.5" customHeight="1">
      <c r="A52" s="451" t="s">
        <v>133</v>
      </c>
      <c r="B52" s="451"/>
      <c r="C52" s="451"/>
      <c r="D52" s="451"/>
      <c r="E52" s="451"/>
      <c r="F52" s="451"/>
      <c r="G52" s="451"/>
      <c r="H52" s="451"/>
      <c r="I52" s="451"/>
      <c r="J52" s="451"/>
      <c r="K52" s="451"/>
    </row>
    <row r="53" spans="1:11" ht="14.25">
      <c r="A53" s="1" t="s">
        <v>254</v>
      </c>
      <c r="B53" s="9"/>
      <c r="C53" s="9"/>
      <c r="D53" s="9"/>
      <c r="E53" s="9"/>
      <c r="F53" s="9"/>
      <c r="G53" s="1" t="s">
        <v>69</v>
      </c>
      <c r="H53" s="1"/>
      <c r="I53" s="9"/>
      <c r="J53" s="9"/>
      <c r="K53" s="2"/>
    </row>
    <row r="54" spans="1:11" ht="14.25">
      <c r="A54" s="3" t="s">
        <v>257</v>
      </c>
      <c r="B54" s="5"/>
      <c r="C54" s="5"/>
      <c r="D54" s="5"/>
      <c r="E54" s="5"/>
      <c r="F54" s="5"/>
      <c r="G54" s="3" t="s">
        <v>134</v>
      </c>
      <c r="H54" s="3"/>
      <c r="I54" s="5"/>
      <c r="J54" s="5"/>
      <c r="K54" s="2"/>
    </row>
    <row r="55" ht="14.25">
      <c r="A55" s="3" t="s">
        <v>258</v>
      </c>
    </row>
  </sheetData>
  <sheetProtection/>
  <mergeCells count="19">
    <mergeCell ref="A51:K51"/>
    <mergeCell ref="D26:H26"/>
    <mergeCell ref="A16:C16"/>
    <mergeCell ref="I27:J27"/>
    <mergeCell ref="A50:K50"/>
    <mergeCell ref="D25:H25"/>
    <mergeCell ref="I33:J33"/>
    <mergeCell ref="A23:C23"/>
    <mergeCell ref="A25:C25"/>
    <mergeCell ref="A52:K52"/>
    <mergeCell ref="D24:H24"/>
    <mergeCell ref="A26:C26"/>
    <mergeCell ref="A24:C24"/>
    <mergeCell ref="I39:J39"/>
    <mergeCell ref="C2:K2"/>
    <mergeCell ref="J6:K6"/>
    <mergeCell ref="I16:K16"/>
    <mergeCell ref="D23:H23"/>
    <mergeCell ref="D16:H16"/>
  </mergeCells>
  <hyperlinks>
    <hyperlink ref="F4" r:id="rId1" display="http://www.sinotrans.co.jp/"/>
    <hyperlink ref="D25" r:id="rId2" display="TEL:045-624-5896 FAX:045-624-5954"/>
    <hyperlink ref="A25" r:id="rId3" display="TEL:045-624-5896 FAX:045-624-5954"/>
    <hyperlink ref="A45" r:id="rId4" display="TEL:06-6202-5715 FAX:06-6202-5705"/>
  </hyperlinks>
  <printOptions/>
  <pageMargins left="0.7480314960629921" right="0.1968503937007874" top="0.2755905511811024" bottom="0.1968503937007874" header="0.35433070866141736" footer="0.31496062992125984"/>
  <pageSetup fitToHeight="1" fitToWidth="1" horizontalDpi="600" verticalDpi="600" orientation="portrait" paperSize="9" scale="7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N25"/>
  <sheetViews>
    <sheetView zoomScalePageLayoutView="0" workbookViewId="0" topLeftCell="A1">
      <selection activeCell="F9" sqref="F9:F12"/>
    </sheetView>
  </sheetViews>
  <sheetFormatPr defaultColWidth="8.796875" defaultRowHeight="14.25"/>
  <cols>
    <col min="1" max="1" width="17.3984375" style="40" customWidth="1"/>
    <col min="2" max="2" width="6.8984375" style="52" customWidth="1"/>
    <col min="3" max="3" width="9.59765625" style="34" customWidth="1"/>
    <col min="4" max="4" width="9.09765625" style="34" customWidth="1"/>
    <col min="5" max="6" width="8.59765625" style="34" customWidth="1"/>
    <col min="7" max="10" width="9.59765625" style="34" customWidth="1"/>
    <col min="11" max="16384" width="9" style="31" customWidth="1"/>
  </cols>
  <sheetData>
    <row r="2" spans="1:10" ht="26.25">
      <c r="A2" s="86"/>
      <c r="B2" s="86"/>
      <c r="C2" s="474" t="s">
        <v>17</v>
      </c>
      <c r="D2" s="474"/>
      <c r="E2" s="474"/>
      <c r="F2" s="474"/>
      <c r="G2" s="474"/>
      <c r="H2" s="474"/>
      <c r="I2" s="474"/>
      <c r="J2" s="474"/>
    </row>
    <row r="3" spans="2:10" ht="23.25" customHeight="1">
      <c r="B3" s="47"/>
      <c r="C3" s="475" t="s">
        <v>47</v>
      </c>
      <c r="D3" s="475"/>
      <c r="E3" s="475"/>
      <c r="F3" s="475"/>
      <c r="G3" s="475"/>
      <c r="H3" s="475"/>
      <c r="I3" s="475"/>
      <c r="J3" s="475"/>
    </row>
    <row r="4" spans="1:10" ht="14.25" customHeight="1">
      <c r="A4" s="31"/>
      <c r="B4" s="47"/>
      <c r="C4" s="31"/>
      <c r="D4" s="31"/>
      <c r="E4" s="31"/>
      <c r="G4" s="85" t="s">
        <v>55</v>
      </c>
      <c r="H4" s="49" t="s">
        <v>51</v>
      </c>
      <c r="I4" s="50"/>
      <c r="J4" s="31"/>
    </row>
    <row r="5" spans="1:10" ht="14.25" customHeight="1">
      <c r="A5" s="31"/>
      <c r="B5" s="47"/>
      <c r="C5" s="31"/>
      <c r="D5" s="31"/>
      <c r="E5" s="31"/>
      <c r="G5" s="85"/>
      <c r="H5" s="49"/>
      <c r="I5" s="50"/>
      <c r="J5" s="31"/>
    </row>
    <row r="6" spans="1:10" ht="18" customHeight="1">
      <c r="A6" s="476"/>
      <c r="B6" s="476"/>
      <c r="C6" s="476"/>
      <c r="D6" s="476"/>
      <c r="E6" s="476"/>
      <c r="F6" s="476"/>
      <c r="G6" s="476"/>
      <c r="H6" s="476"/>
      <c r="I6" s="476"/>
      <c r="J6" s="476"/>
    </row>
    <row r="7" spans="1:11" ht="15.75" customHeight="1">
      <c r="A7" s="477"/>
      <c r="B7" s="477"/>
      <c r="C7" s="477"/>
      <c r="D7" s="477"/>
      <c r="E7" s="477"/>
      <c r="F7" s="477"/>
      <c r="G7" s="477"/>
      <c r="H7" s="477"/>
      <c r="I7" s="478"/>
      <c r="J7" s="477"/>
      <c r="K7" s="144"/>
    </row>
    <row r="8" spans="1:10" ht="16.5" customHeight="1">
      <c r="A8" s="51" t="s">
        <v>72</v>
      </c>
      <c r="B8" s="53"/>
      <c r="F8" s="33"/>
      <c r="G8" s="33"/>
      <c r="H8" s="33"/>
      <c r="I8" s="484">
        <v>43577</v>
      </c>
      <c r="J8" s="485"/>
    </row>
    <row r="9" spans="1:10" ht="19.5" customHeight="1">
      <c r="A9" s="480" t="s">
        <v>49</v>
      </c>
      <c r="B9" s="481"/>
      <c r="C9" s="109" t="s">
        <v>50</v>
      </c>
      <c r="D9" s="111" t="s">
        <v>34</v>
      </c>
      <c r="E9" s="279" t="s">
        <v>19</v>
      </c>
      <c r="F9" s="582" t="s">
        <v>376</v>
      </c>
      <c r="G9" s="119" t="s">
        <v>388</v>
      </c>
      <c r="H9" s="120" t="s">
        <v>3</v>
      </c>
      <c r="I9" s="111" t="s">
        <v>34</v>
      </c>
      <c r="J9" s="110" t="s">
        <v>19</v>
      </c>
    </row>
    <row r="10" spans="1:12" s="217" customFormat="1" ht="15.75" customHeight="1">
      <c r="A10" s="105" t="s">
        <v>188</v>
      </c>
      <c r="B10" s="106" t="s">
        <v>154</v>
      </c>
      <c r="C10" s="107" t="s">
        <v>13</v>
      </c>
      <c r="D10" s="115" t="s">
        <v>75</v>
      </c>
      <c r="E10" s="117" t="s">
        <v>15</v>
      </c>
      <c r="F10" s="583" t="s">
        <v>45</v>
      </c>
      <c r="G10" s="117" t="s">
        <v>45</v>
      </c>
      <c r="H10" s="118" t="s">
        <v>113</v>
      </c>
      <c r="I10" s="115" t="s">
        <v>179</v>
      </c>
      <c r="J10" s="108" t="s">
        <v>180</v>
      </c>
      <c r="K10" s="219"/>
      <c r="L10" s="216"/>
    </row>
    <row r="11" spans="1:10" s="445" customFormat="1" ht="45.75" customHeight="1">
      <c r="A11" s="390" t="s">
        <v>329</v>
      </c>
      <c r="B11" s="284" t="s">
        <v>154</v>
      </c>
      <c r="C11" s="218" t="s">
        <v>303</v>
      </c>
      <c r="D11" s="218" t="s">
        <v>304</v>
      </c>
      <c r="E11" s="222" t="s">
        <v>306</v>
      </c>
      <c r="F11" s="584" t="s">
        <v>379</v>
      </c>
      <c r="G11" s="218" t="s">
        <v>383</v>
      </c>
      <c r="H11" s="285" t="s">
        <v>320</v>
      </c>
      <c r="I11" s="444" t="s">
        <v>327</v>
      </c>
      <c r="J11" s="285" t="s">
        <v>328</v>
      </c>
    </row>
    <row r="12" spans="1:10" ht="45.75" customHeight="1">
      <c r="A12" s="576" t="s">
        <v>373</v>
      </c>
      <c r="B12" s="577" t="s">
        <v>154</v>
      </c>
      <c r="C12" s="578" t="s">
        <v>305</v>
      </c>
      <c r="D12" s="578" t="s">
        <v>374</v>
      </c>
      <c r="E12" s="579" t="s">
        <v>328</v>
      </c>
      <c r="F12" s="585" t="s">
        <v>378</v>
      </c>
      <c r="G12" s="578" t="s">
        <v>390</v>
      </c>
      <c r="H12" s="580" t="s">
        <v>375</v>
      </c>
      <c r="I12" s="581" t="s">
        <v>342</v>
      </c>
      <c r="J12" s="580" t="s">
        <v>344</v>
      </c>
    </row>
    <row r="13" spans="1:11" ht="15" customHeight="1">
      <c r="A13" s="327"/>
      <c r="B13" s="150"/>
      <c r="C13" s="152"/>
      <c r="D13" s="152"/>
      <c r="E13" s="152"/>
      <c r="F13" s="328"/>
      <c r="G13" s="326"/>
      <c r="H13" s="151"/>
      <c r="I13" s="574"/>
      <c r="J13" s="575"/>
      <c r="K13" s="220"/>
    </row>
    <row r="14" spans="1:10" s="142" customFormat="1" ht="15" thickBot="1">
      <c r="A14" s="177" t="s">
        <v>97</v>
      </c>
      <c r="B14" s="201" t="s">
        <v>98</v>
      </c>
      <c r="C14" s="179"/>
      <c r="D14" s="177" t="s">
        <v>105</v>
      </c>
      <c r="E14" s="201" t="s">
        <v>88</v>
      </c>
      <c r="F14" s="178"/>
      <c r="G14" s="178"/>
      <c r="H14" s="180"/>
      <c r="I14" s="178"/>
      <c r="J14" s="179"/>
    </row>
    <row r="15" spans="1:10" s="142" customFormat="1" ht="15" thickTop="1">
      <c r="A15" s="202" t="s">
        <v>99</v>
      </c>
      <c r="B15" s="265" t="s">
        <v>189</v>
      </c>
      <c r="C15" s="207"/>
      <c r="D15" s="418" t="s">
        <v>272</v>
      </c>
      <c r="E15" s="176" t="s">
        <v>274</v>
      </c>
      <c r="F15" s="206"/>
      <c r="G15" s="203"/>
      <c r="H15" s="266"/>
      <c r="I15" s="189" t="s">
        <v>273</v>
      </c>
      <c r="J15" s="188"/>
    </row>
    <row r="16" spans="1:10" s="142" customFormat="1" ht="14.25">
      <c r="A16" s="202" t="s">
        <v>99</v>
      </c>
      <c r="B16" s="186" t="s">
        <v>190</v>
      </c>
      <c r="C16" s="185"/>
      <c r="D16" s="190" t="s">
        <v>191</v>
      </c>
      <c r="E16" s="176" t="s">
        <v>192</v>
      </c>
      <c r="F16" s="187"/>
      <c r="G16" s="187"/>
      <c r="H16" s="268"/>
      <c r="I16" s="269" t="s">
        <v>193</v>
      </c>
      <c r="J16" s="188"/>
    </row>
    <row r="17" spans="1:10" s="142" customFormat="1" ht="14.25">
      <c r="A17" s="190" t="s">
        <v>102</v>
      </c>
      <c r="B17" s="186" t="s">
        <v>182</v>
      </c>
      <c r="C17" s="185"/>
      <c r="D17" s="186" t="s">
        <v>103</v>
      </c>
      <c r="E17" s="186" t="s">
        <v>104</v>
      </c>
      <c r="F17" s="187"/>
      <c r="G17" s="187"/>
      <c r="H17" s="204"/>
      <c r="I17" s="187" t="s">
        <v>143</v>
      </c>
      <c r="J17" s="185"/>
    </row>
    <row r="18" spans="1:10" s="142" customFormat="1" ht="14.25" customHeight="1">
      <c r="A18" s="486" t="s">
        <v>201</v>
      </c>
      <c r="B18" s="486"/>
      <c r="C18" s="486"/>
      <c r="D18" s="486"/>
      <c r="E18" s="486"/>
      <c r="F18" s="486"/>
      <c r="G18" s="486"/>
      <c r="H18" s="486"/>
      <c r="I18" s="486"/>
      <c r="J18" s="486"/>
    </row>
    <row r="19" spans="1:10" s="77" customFormat="1" ht="17.25" customHeight="1">
      <c r="A19" s="131"/>
      <c r="B19" s="131"/>
      <c r="C19" s="131"/>
      <c r="D19" s="114"/>
      <c r="E19" s="114"/>
      <c r="F19" s="114"/>
      <c r="G19" s="114"/>
      <c r="H19" s="132"/>
      <c r="I19" s="65"/>
      <c r="J19" s="65"/>
    </row>
    <row r="20" spans="1:14" s="77" customFormat="1" ht="24.75" customHeight="1">
      <c r="A20" s="482" t="s">
        <v>36</v>
      </c>
      <c r="B20" s="482"/>
      <c r="C20" s="482"/>
      <c r="D20" s="482"/>
      <c r="E20" s="482"/>
      <c r="F20" s="482"/>
      <c r="G20" s="482"/>
      <c r="H20" s="482"/>
      <c r="I20" s="482"/>
      <c r="J20" s="482"/>
      <c r="K20" s="133"/>
      <c r="L20" s="133"/>
      <c r="M20" s="133"/>
      <c r="N20" s="133"/>
    </row>
    <row r="21" spans="1:10" ht="15.75" customHeight="1">
      <c r="A21" s="479" t="s">
        <v>37</v>
      </c>
      <c r="B21" s="479"/>
      <c r="C21" s="479"/>
      <c r="D21" s="479"/>
      <c r="E21" s="479"/>
      <c r="F21" s="479"/>
      <c r="G21" s="479"/>
      <c r="H21" s="479"/>
      <c r="I21" s="479"/>
      <c r="J21" s="479"/>
    </row>
    <row r="22" spans="1:10" ht="15.75" customHeight="1">
      <c r="A22" s="479" t="s">
        <v>52</v>
      </c>
      <c r="B22" s="479"/>
      <c r="C22" s="479"/>
      <c r="D22" s="479"/>
      <c r="E22" s="479"/>
      <c r="F22" s="479"/>
      <c r="G22" s="479"/>
      <c r="H22" s="479"/>
      <c r="I22" s="479"/>
      <c r="J22" s="479"/>
    </row>
    <row r="23" spans="1:10" ht="15.75" customHeight="1">
      <c r="A23" s="36" t="s">
        <v>254</v>
      </c>
      <c r="B23" s="37"/>
      <c r="C23" s="37"/>
      <c r="D23" s="37"/>
      <c r="E23" s="37"/>
      <c r="F23" s="37"/>
      <c r="G23" s="487" t="s">
        <v>69</v>
      </c>
      <c r="H23" s="487"/>
      <c r="I23" s="487"/>
      <c r="J23" s="487"/>
    </row>
    <row r="24" spans="1:11" ht="15.75" customHeight="1">
      <c r="A24" s="113" t="s">
        <v>260</v>
      </c>
      <c r="B24" s="37"/>
      <c r="C24" s="37"/>
      <c r="D24" s="37"/>
      <c r="E24" s="37"/>
      <c r="F24" s="37"/>
      <c r="G24" s="483" t="s">
        <v>134</v>
      </c>
      <c r="H24" s="483"/>
      <c r="I24" s="483"/>
      <c r="J24" s="483"/>
      <c r="K24" s="483"/>
    </row>
    <row r="25" ht="14.25">
      <c r="A25" s="391" t="s">
        <v>259</v>
      </c>
    </row>
  </sheetData>
  <sheetProtection/>
  <mergeCells count="12">
    <mergeCell ref="G24:K24"/>
    <mergeCell ref="I8:J8"/>
    <mergeCell ref="A18:J18"/>
    <mergeCell ref="G23:J23"/>
    <mergeCell ref="C2:J2"/>
    <mergeCell ref="C3:J3"/>
    <mergeCell ref="A6:J6"/>
    <mergeCell ref="A7:J7"/>
    <mergeCell ref="A22:J22"/>
    <mergeCell ref="A9:B9"/>
    <mergeCell ref="A21:J21"/>
    <mergeCell ref="A20:J20"/>
  </mergeCells>
  <hyperlinks>
    <hyperlink ref="H4" r:id="rId1" display="http://www.sinotrans.co.jp/"/>
  </hyperlink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9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40" customWidth="1"/>
    <col min="2" max="2" width="6.8984375" style="47" customWidth="1"/>
    <col min="3" max="3" width="9.59765625" style="34" customWidth="1"/>
    <col min="4" max="4" width="9.59765625" style="335" customWidth="1"/>
    <col min="5" max="5" width="9.59765625" style="34" customWidth="1"/>
    <col min="6" max="9" width="11.69921875" style="297" customWidth="1"/>
    <col min="10" max="10" width="9.59765625" style="296" customWidth="1"/>
    <col min="11" max="11" width="9.59765625" style="297" customWidth="1"/>
    <col min="12" max="16384" width="9" style="31" customWidth="1"/>
  </cols>
  <sheetData>
    <row r="1" spans="1:11" ht="24.75">
      <c r="A1" s="86" t="s">
        <v>226</v>
      </c>
      <c r="B1" s="86"/>
      <c r="D1" s="489" t="s">
        <v>227</v>
      </c>
      <c r="E1" s="489"/>
      <c r="F1" s="489"/>
      <c r="G1" s="489"/>
      <c r="H1" s="489"/>
      <c r="I1" s="489"/>
      <c r="J1" s="489"/>
      <c r="K1" s="489"/>
    </row>
    <row r="2" spans="4:11" ht="19.5">
      <c r="D2" s="490" t="s">
        <v>228</v>
      </c>
      <c r="E2" s="490"/>
      <c r="F2" s="490"/>
      <c r="G2" s="490"/>
      <c r="H2" s="490"/>
      <c r="I2" s="490"/>
      <c r="J2" s="490"/>
      <c r="K2" s="490"/>
    </row>
    <row r="3" spans="5:9" ht="27.75" customHeight="1">
      <c r="E3" s="85"/>
      <c r="F3" s="295" t="s">
        <v>229</v>
      </c>
      <c r="G3" s="493" t="s">
        <v>76</v>
      </c>
      <c r="H3" s="493"/>
      <c r="I3" s="493"/>
    </row>
    <row r="4" spans="1:11" s="341" customFormat="1" ht="16.5" customHeight="1">
      <c r="A4" s="336"/>
      <c r="B4" s="337"/>
      <c r="C4" s="336">
        <f>WEEKNUM(J7)</f>
        <v>40</v>
      </c>
      <c r="D4" s="338"/>
      <c r="E4" s="336"/>
      <c r="F4" s="339"/>
      <c r="G4" s="339"/>
      <c r="H4" s="339"/>
      <c r="I4" s="339"/>
      <c r="J4" s="340"/>
      <c r="K4" s="339"/>
    </row>
    <row r="5" spans="1:11" s="341" customFormat="1" ht="16.5" customHeight="1">
      <c r="A5" s="336"/>
      <c r="B5" s="337"/>
      <c r="C5" s="336"/>
      <c r="D5" s="342">
        <f>$J$7-3</f>
        <v>42636</v>
      </c>
      <c r="E5" s="342">
        <f>$J$7-1</f>
        <v>42638</v>
      </c>
      <c r="F5" s="342">
        <f>$J$7</f>
        <v>42639</v>
      </c>
      <c r="G5" s="342">
        <f>$J$7+1</f>
        <v>42640</v>
      </c>
      <c r="H5" s="342">
        <f>$J$7+1</f>
        <v>42640</v>
      </c>
      <c r="I5" s="342">
        <f>$J$7+1</f>
        <v>42640</v>
      </c>
      <c r="J5" s="342">
        <f>$J$7+3</f>
        <v>42642</v>
      </c>
      <c r="K5" s="342">
        <f>$J$7+4</f>
        <v>42643</v>
      </c>
    </row>
    <row r="6" spans="1:11" s="341" customFormat="1" ht="14.25" customHeight="1">
      <c r="A6" s="343"/>
      <c r="B6" s="343"/>
      <c r="C6" s="336"/>
      <c r="D6" s="344"/>
      <c r="E6" s="343"/>
      <c r="F6" s="342">
        <f>$J$7+1</f>
        <v>42640</v>
      </c>
      <c r="G6" s="342">
        <f>$J$7+1</f>
        <v>42640</v>
      </c>
      <c r="H6" s="342">
        <f>$J$7+1</f>
        <v>42640</v>
      </c>
      <c r="I6" s="342">
        <f>$J$7+2</f>
        <v>42641</v>
      </c>
      <c r="J6" s="345"/>
      <c r="K6" s="346"/>
    </row>
    <row r="7" spans="1:12" ht="15" customHeight="1">
      <c r="A7" s="125" t="s">
        <v>77</v>
      </c>
      <c r="B7" s="126"/>
      <c r="C7" s="126"/>
      <c r="D7" s="347"/>
      <c r="E7" s="126"/>
      <c r="F7" s="298"/>
      <c r="G7" s="299"/>
      <c r="H7" s="299"/>
      <c r="I7" s="300"/>
      <c r="J7" s="491">
        <v>42639</v>
      </c>
      <c r="K7" s="492"/>
      <c r="L7" s="154"/>
    </row>
    <row r="8" spans="1:11" ht="18" customHeight="1">
      <c r="A8" s="480" t="s">
        <v>0</v>
      </c>
      <c r="B8" s="481"/>
      <c r="C8" s="128" t="s">
        <v>1</v>
      </c>
      <c r="D8" s="348" t="s">
        <v>34</v>
      </c>
      <c r="E8" s="123" t="s">
        <v>19</v>
      </c>
      <c r="F8" s="301" t="s">
        <v>4</v>
      </c>
      <c r="G8" s="301" t="s">
        <v>2</v>
      </c>
      <c r="H8" s="302" t="s">
        <v>20</v>
      </c>
      <c r="I8" s="301" t="s">
        <v>38</v>
      </c>
      <c r="J8" s="303" t="s">
        <v>34</v>
      </c>
      <c r="K8" s="304" t="s">
        <v>19</v>
      </c>
    </row>
    <row r="9" spans="1:11" ht="12.75" customHeight="1">
      <c r="A9" s="262" t="s">
        <v>230</v>
      </c>
      <c r="B9" s="263" t="s">
        <v>231</v>
      </c>
      <c r="C9" s="264" t="s">
        <v>232</v>
      </c>
      <c r="D9" s="349" t="s">
        <v>18</v>
      </c>
      <c r="E9" s="261" t="s">
        <v>57</v>
      </c>
      <c r="F9" s="305" t="s">
        <v>70</v>
      </c>
      <c r="G9" s="305" t="s">
        <v>111</v>
      </c>
      <c r="H9" s="260" t="s">
        <v>233</v>
      </c>
      <c r="I9" s="305" t="s">
        <v>233</v>
      </c>
      <c r="J9" s="306" t="s">
        <v>82</v>
      </c>
      <c r="K9" s="307" t="s">
        <v>181</v>
      </c>
    </row>
    <row r="10" spans="1:12" s="77" customFormat="1" ht="12.75" customHeight="1">
      <c r="A10" s="105" t="s">
        <v>234</v>
      </c>
      <c r="B10" s="106" t="s">
        <v>235</v>
      </c>
      <c r="C10" s="153" t="s">
        <v>232</v>
      </c>
      <c r="D10" s="350" t="s">
        <v>233</v>
      </c>
      <c r="E10" s="59" t="s">
        <v>57</v>
      </c>
      <c r="F10" s="308" t="s">
        <v>46</v>
      </c>
      <c r="G10" s="308" t="s">
        <v>233</v>
      </c>
      <c r="H10" s="242" t="s">
        <v>111</v>
      </c>
      <c r="I10" s="308" t="s">
        <v>112</v>
      </c>
      <c r="J10" s="309" t="s">
        <v>233</v>
      </c>
      <c r="K10" s="310" t="s">
        <v>181</v>
      </c>
      <c r="L10" s="31"/>
    </row>
    <row r="11" spans="1:11" ht="12.75" customHeight="1" thickBot="1">
      <c r="A11" s="121" t="s">
        <v>236</v>
      </c>
      <c r="B11" s="130" t="s">
        <v>237</v>
      </c>
      <c r="C11" s="129" t="s">
        <v>238</v>
      </c>
      <c r="D11" s="351" t="s">
        <v>239</v>
      </c>
      <c r="E11" s="283" t="s">
        <v>170</v>
      </c>
      <c r="F11" s="311" t="s">
        <v>59</v>
      </c>
      <c r="G11" s="311" t="s">
        <v>212</v>
      </c>
      <c r="H11" s="312" t="s">
        <v>239</v>
      </c>
      <c r="I11" s="311" t="s">
        <v>239</v>
      </c>
      <c r="J11" s="313" t="s">
        <v>239</v>
      </c>
      <c r="K11" s="314" t="s">
        <v>202</v>
      </c>
    </row>
    <row r="12" spans="1:12" s="122" customFormat="1" ht="39.75" customHeight="1" thickTop="1">
      <c r="A12" s="325" t="s">
        <v>240</v>
      </c>
      <c r="B12" s="294" t="s">
        <v>241</v>
      </c>
      <c r="C12" s="352" t="str">
        <f>$C$4+204&amp;"E/W"</f>
        <v>244E/W</v>
      </c>
      <c r="D12" s="353">
        <f>$D$5</f>
        <v>42636</v>
      </c>
      <c r="E12" s="354">
        <f>$E$5-1</f>
        <v>42637</v>
      </c>
      <c r="F12" s="355" t="str">
        <f>TEXT($F$5,"m/dd")&amp;"-"&amp;TEXT($F$6,"dd")</f>
        <v>9/26-27</v>
      </c>
      <c r="G12" s="356" t="str">
        <f>TEXT($G$5,"m/dd")&amp;"-"&amp;TEXT($G$6,"dd")</f>
        <v>9/27-27</v>
      </c>
      <c r="H12" s="357"/>
      <c r="I12" s="358"/>
      <c r="J12" s="359">
        <f>$J$5</f>
        <v>42642</v>
      </c>
      <c r="K12" s="360">
        <f>$K$5</f>
        <v>42643</v>
      </c>
      <c r="L12" s="243"/>
    </row>
    <row r="13" spans="1:11" s="77" customFormat="1" ht="39.75" customHeight="1">
      <c r="A13" s="290" t="s">
        <v>242</v>
      </c>
      <c r="B13" s="56" t="s">
        <v>243</v>
      </c>
      <c r="C13" s="291" t="str">
        <f>$C$4+1599&amp;"E/W"</f>
        <v>1639E/W</v>
      </c>
      <c r="D13" s="361"/>
      <c r="E13" s="362">
        <f>$E$5-1</f>
        <v>42637</v>
      </c>
      <c r="F13" s="363" t="str">
        <f>TEXT($F$5,"m/dd")&amp;"-"&amp;TEXT($F$6-1,"dd")&amp;"                        南港C-3"</f>
        <v>9/26-26                        南港C-3</v>
      </c>
      <c r="G13" s="363"/>
      <c r="H13" s="364" t="str">
        <f>TEXT($H$5,"m/dd")&amp;"-"&amp;TEXT($H$6,"dd")</f>
        <v>9/27-27</v>
      </c>
      <c r="I13" s="365" t="str">
        <f>TEXT($I$5,"m/dd")&amp;"-"&amp;TEXT($I$6,"dd")</f>
        <v>9/27-28</v>
      </c>
      <c r="J13" s="366"/>
      <c r="K13" s="367">
        <f>$K$5</f>
        <v>42643</v>
      </c>
    </row>
    <row r="14" spans="1:11" ht="39.75" customHeight="1">
      <c r="A14" s="330" t="s">
        <v>244</v>
      </c>
      <c r="B14" s="331" t="s">
        <v>245</v>
      </c>
      <c r="C14" s="79" t="str">
        <f>$C$4+1599&amp;"E/W"</f>
        <v>1639E/W</v>
      </c>
      <c r="D14" s="368"/>
      <c r="E14" s="369">
        <f>$E$5+2</f>
        <v>42640</v>
      </c>
      <c r="F14" s="370" t="str">
        <f>TEXT($F$5+3,"m/dd")&amp;"-"&amp;TEXT($F$6+3,"dd")</f>
        <v>9/29-30</v>
      </c>
      <c r="G14" s="371" t="str">
        <f>TEXT($G$5+3,"m/dd")&amp;"-"&amp;TEXT($G$6+3,"dd")</f>
        <v>9/30-30</v>
      </c>
      <c r="H14" s="371"/>
      <c r="I14" s="372"/>
      <c r="J14" s="370"/>
      <c r="K14" s="372">
        <f>$K$5+3</f>
        <v>42646</v>
      </c>
    </row>
    <row r="15" spans="1:12" s="122" customFormat="1" ht="39.75" customHeight="1">
      <c r="A15" s="325" t="s">
        <v>246</v>
      </c>
      <c r="B15" s="294" t="s">
        <v>247</v>
      </c>
      <c r="C15" s="352" t="str">
        <f>$C$4+205&amp;"E/W"</f>
        <v>245E/W</v>
      </c>
      <c r="D15" s="353">
        <f>$D$5+7</f>
        <v>42643</v>
      </c>
      <c r="E15" s="354">
        <f>$E$5+6</f>
        <v>42644</v>
      </c>
      <c r="F15" s="355" t="str">
        <f>TEXT($F$5+7,"m/dd")&amp;"-"&amp;TEXT($F$6+7,"dd")</f>
        <v>10/03-04</v>
      </c>
      <c r="G15" s="356" t="str">
        <f>TEXT($G$5+7,"m/dd")&amp;"-"&amp;TEXT($G$6+7,"dd")</f>
        <v>10/04-04</v>
      </c>
      <c r="H15" s="357"/>
      <c r="I15" s="358"/>
      <c r="J15" s="359">
        <f>$J$5+7</f>
        <v>42649</v>
      </c>
      <c r="K15" s="360">
        <f>$K$5+7</f>
        <v>42650</v>
      </c>
      <c r="L15" s="243"/>
    </row>
    <row r="16" spans="1:11" s="77" customFormat="1" ht="39.75" customHeight="1">
      <c r="A16" s="290" t="s">
        <v>248</v>
      </c>
      <c r="B16" s="56" t="s">
        <v>243</v>
      </c>
      <c r="C16" s="291" t="str">
        <f>$C$4+1600&amp;"E/W"</f>
        <v>1640E/W</v>
      </c>
      <c r="D16" s="361"/>
      <c r="E16" s="362">
        <f>$E$5+6</f>
        <v>42644</v>
      </c>
      <c r="F16" s="363" t="str">
        <f>TEXT($F$5+7,"m/dd")&amp;"-"&amp;TEXT($F$6+6,"dd")&amp;"                        南港C-3"</f>
        <v>10/03-03                        南港C-3</v>
      </c>
      <c r="G16" s="363"/>
      <c r="H16" s="364" t="str">
        <f>TEXT($H$5+7,"m/dd")&amp;"-"&amp;TEXT($H$6+7,"dd")</f>
        <v>10/04-04</v>
      </c>
      <c r="I16" s="365" t="str">
        <f>TEXT($I$5+7,"m/dd")&amp;"-"&amp;TEXT($I$6+7,"dd")</f>
        <v>10/04-05</v>
      </c>
      <c r="J16" s="366"/>
      <c r="K16" s="367">
        <f>$K$5+7</f>
        <v>42650</v>
      </c>
    </row>
    <row r="17" spans="1:11" ht="39.75" customHeight="1">
      <c r="A17" s="330" t="s">
        <v>216</v>
      </c>
      <c r="B17" s="331" t="s">
        <v>208</v>
      </c>
      <c r="C17" s="79" t="str">
        <f>$C$4+1600&amp;"E/W"</f>
        <v>1640E/W</v>
      </c>
      <c r="D17" s="368"/>
      <c r="E17" s="369">
        <f>$E$5+9</f>
        <v>42647</v>
      </c>
      <c r="F17" s="370" t="str">
        <f>TEXT($F$5+10,"m/dd")&amp;"-"&amp;TEXT($F$6+10,"dd")</f>
        <v>10/06-07</v>
      </c>
      <c r="G17" s="371" t="str">
        <f>TEXT($G$5+10,"m/dd")&amp;"-"&amp;TEXT($G$6+10,"dd")</f>
        <v>10/07-07</v>
      </c>
      <c r="H17" s="371"/>
      <c r="I17" s="372"/>
      <c r="J17" s="370"/>
      <c r="K17" s="372">
        <f>$K$5+10</f>
        <v>42653</v>
      </c>
    </row>
    <row r="18" spans="1:12" s="122" customFormat="1" ht="39.75" customHeight="1">
      <c r="A18" s="325" t="s">
        <v>213</v>
      </c>
      <c r="B18" s="294" t="s">
        <v>206</v>
      </c>
      <c r="C18" s="352" t="str">
        <f>$C$4+206&amp;"E/W"</f>
        <v>246E/W</v>
      </c>
      <c r="D18" s="353">
        <f>$D$5+14</f>
        <v>42650</v>
      </c>
      <c r="E18" s="354">
        <f>$E$5+13</f>
        <v>42651</v>
      </c>
      <c r="F18" s="355" t="str">
        <f>TEXT($F$5+14,"m/dd")&amp;"-"&amp;TEXT($F$6+14,"dd")</f>
        <v>10/10-11</v>
      </c>
      <c r="G18" s="356" t="str">
        <f>TEXT($G$5+14,"m/dd")&amp;"-"&amp;TEXT($G$6+14,"dd")</f>
        <v>10/11-11</v>
      </c>
      <c r="H18" s="357"/>
      <c r="I18" s="358"/>
      <c r="J18" s="359">
        <f>$J$5+14</f>
        <v>42656</v>
      </c>
      <c r="K18" s="360">
        <f>$K$5+14</f>
        <v>42657</v>
      </c>
      <c r="L18" s="243"/>
    </row>
    <row r="19" spans="1:11" s="77" customFormat="1" ht="39.75" customHeight="1">
      <c r="A19" s="290" t="s">
        <v>209</v>
      </c>
      <c r="B19" s="56" t="s">
        <v>207</v>
      </c>
      <c r="C19" s="291" t="str">
        <f>$C$4+1601&amp;"E/W"</f>
        <v>1641E/W</v>
      </c>
      <c r="D19" s="361"/>
      <c r="E19" s="362">
        <f>$E$5+13</f>
        <v>42651</v>
      </c>
      <c r="F19" s="363" t="str">
        <f>TEXT($F$5+14,"m/dd")&amp;"-"&amp;TEXT($F$6+13,"dd")&amp;"                        南港C-3"</f>
        <v>10/10-10                        南港C-3</v>
      </c>
      <c r="G19" s="363"/>
      <c r="H19" s="364" t="str">
        <f>TEXT($H$5+14,"m/dd")&amp;"-"&amp;TEXT($H$6+14,"dd")</f>
        <v>10/11-11</v>
      </c>
      <c r="I19" s="365" t="str">
        <f>TEXT($I$5+14,"m/dd")&amp;"-"&amp;TEXT($I$6+14,"dd")</f>
        <v>10/11-12</v>
      </c>
      <c r="J19" s="366"/>
      <c r="K19" s="367">
        <f>$K$5+14</f>
        <v>42657</v>
      </c>
    </row>
    <row r="20" spans="1:11" ht="39.75" customHeight="1">
      <c r="A20" s="330" t="s">
        <v>216</v>
      </c>
      <c r="B20" s="331" t="s">
        <v>208</v>
      </c>
      <c r="C20" s="79" t="str">
        <f>$C$4+1601&amp;"E/W"</f>
        <v>1641E/W</v>
      </c>
      <c r="D20" s="368"/>
      <c r="E20" s="369">
        <f>$E$5+16</f>
        <v>42654</v>
      </c>
      <c r="F20" s="370" t="str">
        <f>TEXT($F$5+17,"m/dd")&amp;"-"&amp;TEXT($F$6+17,"dd")</f>
        <v>10/13-14</v>
      </c>
      <c r="G20" s="371" t="str">
        <f>TEXT($G$5+17,"m/dd")&amp;"-"&amp;TEXT($G$6+17,"dd")</f>
        <v>10/14-14</v>
      </c>
      <c r="H20" s="371"/>
      <c r="I20" s="372"/>
      <c r="J20" s="370"/>
      <c r="K20" s="372">
        <f>$K$5+17</f>
        <v>42660</v>
      </c>
    </row>
    <row r="21" spans="1:12" s="122" customFormat="1" ht="39.75" customHeight="1">
      <c r="A21" s="382" t="s">
        <v>213</v>
      </c>
      <c r="B21" s="60" t="s">
        <v>206</v>
      </c>
      <c r="C21" s="352" t="str">
        <f>$C$4+207&amp;"E/W"</f>
        <v>247E/W</v>
      </c>
      <c r="D21" s="353">
        <f>$D$5+21</f>
        <v>42657</v>
      </c>
      <c r="E21" s="354">
        <f>$E$5+20</f>
        <v>42658</v>
      </c>
      <c r="F21" s="355" t="str">
        <f>TEXT($F$5+21,"m/dd")&amp;"-"&amp;TEXT($F$6+21,"dd")</f>
        <v>10/17-18</v>
      </c>
      <c r="G21" s="356" t="str">
        <f>TEXT($G$5+21,"m/dd")&amp;"-"&amp;TEXT($G$6+21,"dd")</f>
        <v>10/18-18</v>
      </c>
      <c r="H21" s="357"/>
      <c r="I21" s="388" t="s">
        <v>252</v>
      </c>
      <c r="J21" s="386">
        <v>42657</v>
      </c>
      <c r="K21" s="387">
        <v>42658</v>
      </c>
      <c r="L21" s="243"/>
    </row>
    <row r="22" spans="1:11" s="77" customFormat="1" ht="39.75" customHeight="1">
      <c r="A22" s="379" t="s">
        <v>209</v>
      </c>
      <c r="B22" s="380" t="s">
        <v>207</v>
      </c>
      <c r="C22" s="381" t="str">
        <f>$C$4+1602&amp;"E/W"</f>
        <v>1642E/W</v>
      </c>
      <c r="D22" s="495" t="s">
        <v>251</v>
      </c>
      <c r="E22" s="496"/>
      <c r="F22" s="496"/>
      <c r="G22" s="496"/>
      <c r="H22" s="496"/>
      <c r="I22" s="496"/>
      <c r="J22" s="496"/>
      <c r="K22" s="497"/>
    </row>
    <row r="23" spans="1:11" ht="39.75" customHeight="1">
      <c r="A23" s="383" t="s">
        <v>216</v>
      </c>
      <c r="B23" s="384" t="s">
        <v>208</v>
      </c>
      <c r="C23" s="385" t="str">
        <f>$C$4+1602&amp;"E/W"</f>
        <v>1642E/W</v>
      </c>
      <c r="D23" s="368"/>
      <c r="E23" s="369">
        <f>$E$5+23</f>
        <v>42661</v>
      </c>
      <c r="F23" s="370" t="str">
        <f>TEXT($F$5+24,"m/dd")&amp;"-"&amp;TEXT($F$6+24,"dd")</f>
        <v>10/20-21</v>
      </c>
      <c r="G23" s="371" t="str">
        <f>TEXT($G$5+24,"m/dd")&amp;"-"&amp;TEXT($G$6+24,"dd")</f>
        <v>10/21-21</v>
      </c>
      <c r="H23" s="371"/>
      <c r="I23" s="372"/>
      <c r="J23" s="370"/>
      <c r="K23" s="372">
        <f>$K$5+24</f>
        <v>42667</v>
      </c>
    </row>
    <row r="24" spans="1:12" s="122" customFormat="1" ht="39.75" customHeight="1">
      <c r="A24" s="325" t="s">
        <v>213</v>
      </c>
      <c r="B24" s="294" t="s">
        <v>206</v>
      </c>
      <c r="C24" s="352" t="str">
        <f>$C$4+208&amp;"E/W"</f>
        <v>248E/W</v>
      </c>
      <c r="D24" s="353">
        <f>$D$5+28</f>
        <v>42664</v>
      </c>
      <c r="E24" s="354">
        <f>$E$5+27</f>
        <v>42665</v>
      </c>
      <c r="F24" s="355" t="str">
        <f>TEXT($F$5+28,"m/dd")&amp;"-"&amp;TEXT($F$6+28,"dd")</f>
        <v>10/24-25</v>
      </c>
      <c r="G24" s="356" t="str">
        <f>TEXT($G$5+28,"m/dd")&amp;"-"&amp;TEXT($G$6+28,"dd")</f>
        <v>10/25-25</v>
      </c>
      <c r="H24" s="357"/>
      <c r="I24" s="358"/>
      <c r="J24" s="359">
        <f>$J$5+28</f>
        <v>42670</v>
      </c>
      <c r="K24" s="360">
        <f>$K$5+28</f>
        <v>42671</v>
      </c>
      <c r="L24" s="243"/>
    </row>
    <row r="25" spans="1:11" s="77" customFormat="1" ht="39.75" customHeight="1">
      <c r="A25" s="290" t="s">
        <v>209</v>
      </c>
      <c r="B25" s="56" t="s">
        <v>207</v>
      </c>
      <c r="C25" s="291" t="str">
        <f>$C$4+1603&amp;"E/W"</f>
        <v>1643E/W</v>
      </c>
      <c r="D25" s="361"/>
      <c r="E25" s="362">
        <f>$E$5+27</f>
        <v>42665</v>
      </c>
      <c r="F25" s="363" t="str">
        <f>TEXT($F$5+28,"m/dd")&amp;"-"&amp;TEXT($F$6+27,"dd")&amp;"                        南港C-3"</f>
        <v>10/24-24                        南港C-3</v>
      </c>
      <c r="G25" s="363"/>
      <c r="H25" s="364" t="str">
        <f>TEXT($H$5+28,"m/dd")&amp;"-"&amp;TEXT($H$6+28,"dd")</f>
        <v>10/25-25</v>
      </c>
      <c r="I25" s="365" t="str">
        <f>TEXT($I$5+28,"m/dd")&amp;"-"&amp;TEXT($I$6+28,"dd")</f>
        <v>10/25-26</v>
      </c>
      <c r="J25" s="366"/>
      <c r="K25" s="367">
        <f>$K$5+28</f>
        <v>42671</v>
      </c>
    </row>
    <row r="26" spans="1:11" ht="39.75" customHeight="1">
      <c r="A26" s="330" t="s">
        <v>216</v>
      </c>
      <c r="B26" s="331" t="s">
        <v>208</v>
      </c>
      <c r="C26" s="79" t="str">
        <f>$C$4+1603&amp;"E/W"</f>
        <v>1643E/W</v>
      </c>
      <c r="D26" s="368"/>
      <c r="E26" s="369">
        <f>$E$5+30</f>
        <v>42668</v>
      </c>
      <c r="F26" s="370" t="str">
        <f>TEXT($F$5+31,"m/dd")&amp;"-"&amp;TEXT($F$6+31,"dd")</f>
        <v>10/27-28</v>
      </c>
      <c r="G26" s="371" t="str">
        <f>TEXT($G$5+31,"m/dd")&amp;"-"&amp;TEXT($G$6+31,"dd")</f>
        <v>10/28-28</v>
      </c>
      <c r="H26" s="371"/>
      <c r="I26" s="372"/>
      <c r="J26" s="370"/>
      <c r="K26" s="372">
        <f>$K$5+31</f>
        <v>42674</v>
      </c>
    </row>
    <row r="27" spans="1:11" s="289" customFormat="1" ht="19.5" customHeight="1">
      <c r="A27" s="494" t="s">
        <v>201</v>
      </c>
      <c r="B27" s="494"/>
      <c r="C27" s="494"/>
      <c r="D27" s="494"/>
      <c r="E27" s="494"/>
      <c r="F27" s="494"/>
      <c r="G27" s="494"/>
      <c r="H27" s="494"/>
      <c r="I27" s="494"/>
      <c r="J27" s="494"/>
      <c r="K27" s="494"/>
    </row>
    <row r="28" spans="1:11" ht="17.25" customHeight="1">
      <c r="A28" s="81"/>
      <c r="B28" s="81"/>
      <c r="C28" s="81"/>
      <c r="D28" s="373"/>
      <c r="E28" s="81"/>
      <c r="F28" s="315"/>
      <c r="G28" s="315"/>
      <c r="H28" s="315"/>
      <c r="I28" s="315"/>
      <c r="J28" s="315"/>
      <c r="K28" s="316"/>
    </row>
    <row r="29" spans="1:11" s="142" customFormat="1" ht="14.25" thickBot="1">
      <c r="A29" s="191" t="s">
        <v>85</v>
      </c>
      <c r="B29" s="192" t="s">
        <v>86</v>
      </c>
      <c r="C29" s="193"/>
      <c r="D29" s="374" t="s">
        <v>87</v>
      </c>
      <c r="E29" s="192" t="s">
        <v>88</v>
      </c>
      <c r="F29" s="317"/>
      <c r="G29" s="317"/>
      <c r="H29" s="317"/>
      <c r="I29" s="317"/>
      <c r="J29" s="317"/>
      <c r="K29" s="318"/>
    </row>
    <row r="30" spans="1:11" s="142" customFormat="1" ht="14.25" thickTop="1">
      <c r="A30" s="195" t="s">
        <v>99</v>
      </c>
      <c r="B30" s="166" t="s">
        <v>210</v>
      </c>
      <c r="C30" s="196"/>
      <c r="D30" s="375" t="s">
        <v>100</v>
      </c>
      <c r="E30" s="166" t="s">
        <v>101</v>
      </c>
      <c r="F30" s="319"/>
      <c r="G30" s="319"/>
      <c r="H30" s="319"/>
      <c r="I30" s="320"/>
      <c r="J30" s="321" t="s">
        <v>141</v>
      </c>
      <c r="K30" s="320"/>
    </row>
    <row r="31" spans="1:11" s="142" customFormat="1" ht="13.5">
      <c r="A31" s="197"/>
      <c r="B31" s="198" t="s">
        <v>211</v>
      </c>
      <c r="C31" s="199"/>
      <c r="D31" s="376" t="s">
        <v>191</v>
      </c>
      <c r="E31" s="198" t="s">
        <v>192</v>
      </c>
      <c r="F31" s="322"/>
      <c r="G31" s="322"/>
      <c r="H31" s="322"/>
      <c r="I31" s="323"/>
      <c r="J31" s="324" t="s">
        <v>142</v>
      </c>
      <c r="K31" s="323"/>
    </row>
    <row r="32" spans="1:11" s="142" customFormat="1" ht="13.5">
      <c r="A32" s="200" t="s">
        <v>102</v>
      </c>
      <c r="B32" s="198" t="s">
        <v>210</v>
      </c>
      <c r="C32" s="199"/>
      <c r="D32" s="376" t="s">
        <v>103</v>
      </c>
      <c r="E32" s="198" t="s">
        <v>104</v>
      </c>
      <c r="F32" s="322"/>
      <c r="G32" s="322"/>
      <c r="H32" s="322"/>
      <c r="I32" s="323"/>
      <c r="J32" s="324" t="s">
        <v>140</v>
      </c>
      <c r="K32" s="323"/>
    </row>
    <row r="33" spans="1:10" ht="14.25">
      <c r="A33" s="81"/>
      <c r="B33" s="81"/>
      <c r="C33" s="81"/>
      <c r="D33" s="373"/>
      <c r="E33" s="81"/>
      <c r="F33" s="315"/>
      <c r="G33" s="315"/>
      <c r="H33" s="315"/>
      <c r="I33" s="315"/>
      <c r="J33" s="315"/>
    </row>
    <row r="34" spans="1:11" s="77" customFormat="1" ht="24.75" customHeight="1">
      <c r="A34" s="488" t="s">
        <v>36</v>
      </c>
      <c r="B34" s="488"/>
      <c r="C34" s="488"/>
      <c r="D34" s="488"/>
      <c r="E34" s="488"/>
      <c r="F34" s="488"/>
      <c r="G34" s="488"/>
      <c r="H34" s="488"/>
      <c r="I34" s="488"/>
      <c r="J34" s="488"/>
      <c r="K34" s="488"/>
    </row>
    <row r="35" spans="1:11" ht="15.75" customHeight="1">
      <c r="A35" s="479" t="s">
        <v>37</v>
      </c>
      <c r="B35" s="479"/>
      <c r="C35" s="479"/>
      <c r="D35" s="479"/>
      <c r="E35" s="479"/>
      <c r="F35" s="479"/>
      <c r="G35" s="479"/>
      <c r="H35" s="479"/>
      <c r="I35" s="479"/>
      <c r="J35" s="479"/>
      <c r="K35" s="479"/>
    </row>
    <row r="36" spans="1:11" ht="15.75" customHeight="1">
      <c r="A36" s="479" t="s">
        <v>43</v>
      </c>
      <c r="B36" s="479"/>
      <c r="C36" s="479"/>
      <c r="D36" s="479"/>
      <c r="E36" s="479"/>
      <c r="F36" s="479"/>
      <c r="G36" s="479"/>
      <c r="H36" s="479"/>
      <c r="I36" s="479"/>
      <c r="J36" s="479"/>
      <c r="K36" s="479"/>
    </row>
    <row r="37" spans="1:11" ht="56.25" customHeight="1">
      <c r="A37" s="498" t="s">
        <v>58</v>
      </c>
      <c r="B37" s="498"/>
      <c r="C37" s="498"/>
      <c r="D37" s="498"/>
      <c r="E37" s="498"/>
      <c r="G37" s="499" t="s">
        <v>69</v>
      </c>
      <c r="H37" s="499"/>
      <c r="I37" s="499"/>
      <c r="J37" s="499"/>
      <c r="K37" s="499"/>
    </row>
    <row r="38" spans="1:11" ht="36" customHeight="1">
      <c r="A38" s="500" t="s">
        <v>56</v>
      </c>
      <c r="B38" s="500"/>
      <c r="C38" s="500"/>
      <c r="D38" s="500"/>
      <c r="E38" s="500"/>
      <c r="G38" s="501" t="s">
        <v>134</v>
      </c>
      <c r="H38" s="501"/>
      <c r="I38" s="501"/>
      <c r="J38" s="501"/>
      <c r="K38" s="501"/>
    </row>
  </sheetData>
  <sheetProtection/>
  <mergeCells count="14">
    <mergeCell ref="A34:K34"/>
    <mergeCell ref="A35:K35"/>
    <mergeCell ref="A36:K36"/>
    <mergeCell ref="A37:E37"/>
    <mergeCell ref="G37:K37"/>
    <mergeCell ref="A38:E38"/>
    <mergeCell ref="G38:K38"/>
    <mergeCell ref="D1:K1"/>
    <mergeCell ref="D2:K2"/>
    <mergeCell ref="G3:I3"/>
    <mergeCell ref="J7:K7"/>
    <mergeCell ref="A8:B8"/>
    <mergeCell ref="A27:K27"/>
    <mergeCell ref="D22:K22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Y30"/>
  <sheetViews>
    <sheetView zoomScale="80" zoomScaleNormal="80" zoomScalePageLayoutView="0" workbookViewId="0" topLeftCell="A1">
      <selection activeCell="A11" sqref="A11:IV11"/>
    </sheetView>
  </sheetViews>
  <sheetFormatPr defaultColWidth="8.796875" defaultRowHeight="14.25"/>
  <cols>
    <col min="1" max="1" width="26.5" style="42" customWidth="1"/>
    <col min="2" max="2" width="6.59765625" style="71" customWidth="1"/>
    <col min="3" max="3" width="14.59765625" style="43" customWidth="1"/>
    <col min="4" max="7" width="11.59765625" style="43" customWidth="1"/>
    <col min="8" max="8" width="15.59765625" style="43" customWidth="1"/>
    <col min="9" max="10" width="11.59765625" style="43" customWidth="1"/>
    <col min="11" max="11" width="5.5" style="236" customWidth="1"/>
    <col min="12" max="12" width="7.09765625" style="43" customWidth="1"/>
    <col min="13" max="16384" width="9" style="46" customWidth="1"/>
  </cols>
  <sheetData>
    <row r="1" spans="1:12" ht="24" customHeight="1">
      <c r="A1" s="63"/>
      <c r="B1" s="103"/>
      <c r="C1" s="523" t="s">
        <v>109</v>
      </c>
      <c r="D1" s="523"/>
      <c r="E1" s="523"/>
      <c r="F1" s="523"/>
      <c r="G1" s="523"/>
      <c r="H1" s="523"/>
      <c r="I1" s="523"/>
      <c r="J1" s="523"/>
      <c r="K1" s="227"/>
      <c r="L1" s="63"/>
    </row>
    <row r="2" spans="1:12" ht="24" customHeight="1">
      <c r="A2" s="100" t="s">
        <v>65</v>
      </c>
      <c r="B2" s="104"/>
      <c r="C2" s="524" t="s">
        <v>74</v>
      </c>
      <c r="D2" s="524"/>
      <c r="E2" s="524"/>
      <c r="F2" s="524"/>
      <c r="G2" s="524"/>
      <c r="H2" s="524"/>
      <c r="I2" s="524"/>
      <c r="J2" s="524"/>
      <c r="K2" s="228"/>
      <c r="L2" s="42"/>
    </row>
    <row r="3" spans="1:12" ht="17.25" customHeight="1">
      <c r="A3" s="45"/>
      <c r="B3" s="45"/>
      <c r="C3" s="45"/>
      <c r="E3" s="76"/>
      <c r="F3" s="76"/>
      <c r="G3" s="76"/>
      <c r="H3" s="5" t="s">
        <v>55</v>
      </c>
      <c r="I3" s="45"/>
      <c r="J3" s="45"/>
      <c r="K3" s="229"/>
      <c r="L3" s="42"/>
    </row>
    <row r="4" spans="1:12" ht="18.75" customHeight="1">
      <c r="A4" s="46"/>
      <c r="B4" s="64"/>
      <c r="C4" s="46"/>
      <c r="K4" s="230"/>
      <c r="L4" s="46"/>
    </row>
    <row r="5" spans="1:12" ht="12.75" customHeight="1">
      <c r="A5" s="88" t="s">
        <v>73</v>
      </c>
      <c r="B5" s="66"/>
      <c r="D5" s="42"/>
      <c r="E5" s="42"/>
      <c r="F5" s="42"/>
      <c r="G5" s="42"/>
      <c r="H5" s="42"/>
      <c r="I5" s="525">
        <v>43577</v>
      </c>
      <c r="J5" s="525"/>
      <c r="K5" s="231"/>
      <c r="L5" s="42"/>
    </row>
    <row r="6" spans="1:12" s="62" customFormat="1" ht="14.25">
      <c r="A6" s="502" t="s">
        <v>49</v>
      </c>
      <c r="B6" s="503"/>
      <c r="C6" s="89" t="s">
        <v>50</v>
      </c>
      <c r="D6" s="91" t="s">
        <v>39</v>
      </c>
      <c r="E6" s="92" t="s">
        <v>7</v>
      </c>
      <c r="F6" s="559" t="s">
        <v>376</v>
      </c>
      <c r="G6" s="94" t="s">
        <v>377</v>
      </c>
      <c r="H6" s="552" t="s">
        <v>3</v>
      </c>
      <c r="I6" s="93" t="s">
        <v>44</v>
      </c>
      <c r="J6" s="94" t="s">
        <v>7</v>
      </c>
      <c r="K6" s="232"/>
      <c r="L6" s="61"/>
    </row>
    <row r="7" spans="1:13" s="68" customFormat="1" ht="21">
      <c r="A7" s="334" t="s">
        <v>168</v>
      </c>
      <c r="B7" s="294" t="s">
        <v>173</v>
      </c>
      <c r="C7" s="90" t="s">
        <v>169</v>
      </c>
      <c r="D7" s="147"/>
      <c r="E7" s="148" t="s">
        <v>174</v>
      </c>
      <c r="F7" s="560"/>
      <c r="G7" s="149"/>
      <c r="H7" s="553" t="s">
        <v>215</v>
      </c>
      <c r="I7" s="147"/>
      <c r="J7" s="244" t="s">
        <v>214</v>
      </c>
      <c r="K7" s="41"/>
      <c r="L7" s="41"/>
      <c r="M7" s="163"/>
    </row>
    <row r="8" spans="1:12" s="69" customFormat="1" ht="12.75" customHeight="1">
      <c r="A8" s="332" t="s">
        <v>53</v>
      </c>
      <c r="B8" s="60" t="s">
        <v>61</v>
      </c>
      <c r="C8" s="146" t="s">
        <v>13</v>
      </c>
      <c r="D8" s="147" t="s">
        <v>35</v>
      </c>
      <c r="E8" s="148" t="s">
        <v>116</v>
      </c>
      <c r="F8" s="560"/>
      <c r="G8" s="149"/>
      <c r="H8" s="554" t="s">
        <v>40</v>
      </c>
      <c r="I8" s="147" t="s">
        <v>150</v>
      </c>
      <c r="J8" s="149" t="s">
        <v>115</v>
      </c>
      <c r="K8" s="225"/>
      <c r="L8" s="67"/>
    </row>
    <row r="9" spans="1:13" s="68" customFormat="1" ht="14.25">
      <c r="A9" s="332" t="s">
        <v>222</v>
      </c>
      <c r="B9" s="60" t="s">
        <v>172</v>
      </c>
      <c r="C9" s="90" t="s">
        <v>169</v>
      </c>
      <c r="D9" s="147"/>
      <c r="E9" s="148" t="s">
        <v>170</v>
      </c>
      <c r="F9" s="560"/>
      <c r="G9" s="149"/>
      <c r="H9" s="553" t="s">
        <v>194</v>
      </c>
      <c r="I9" s="147"/>
      <c r="J9" s="149" t="s">
        <v>171</v>
      </c>
      <c r="K9" s="41"/>
      <c r="L9" s="41"/>
      <c r="M9" s="163"/>
    </row>
    <row r="10" spans="1:12" s="69" customFormat="1" ht="15.75" thickBot="1">
      <c r="A10" s="333" t="s">
        <v>223</v>
      </c>
      <c r="B10" s="237" t="s">
        <v>176</v>
      </c>
      <c r="C10" s="238" t="s">
        <v>177</v>
      </c>
      <c r="D10" s="239" t="s">
        <v>178</v>
      </c>
      <c r="E10" s="240" t="s">
        <v>18</v>
      </c>
      <c r="F10" s="561"/>
      <c r="G10" s="241"/>
      <c r="H10" s="555" t="s">
        <v>64</v>
      </c>
      <c r="I10" s="239" t="s">
        <v>178</v>
      </c>
      <c r="J10" s="241" t="s">
        <v>175</v>
      </c>
      <c r="K10" s="41"/>
      <c r="L10" s="67"/>
    </row>
    <row r="11" spans="1:12" s="68" customFormat="1" ht="24.75" thickTop="1">
      <c r="A11" s="95" t="s">
        <v>294</v>
      </c>
      <c r="B11" s="75" t="s">
        <v>173</v>
      </c>
      <c r="C11" s="99" t="s">
        <v>331</v>
      </c>
      <c r="D11" s="101" t="s">
        <v>45</v>
      </c>
      <c r="E11" s="548" t="s">
        <v>324</v>
      </c>
      <c r="F11" s="562" t="s">
        <v>379</v>
      </c>
      <c r="G11" s="549" t="s">
        <v>381</v>
      </c>
      <c r="H11" s="556" t="s">
        <v>332</v>
      </c>
      <c r="I11" s="224" t="s">
        <v>45</v>
      </c>
      <c r="J11" s="96" t="s">
        <v>327</v>
      </c>
      <c r="K11" s="226"/>
      <c r="L11" s="70"/>
    </row>
    <row r="12" spans="1:12" s="68" customFormat="1" ht="14.25">
      <c r="A12" s="95" t="s">
        <v>338</v>
      </c>
      <c r="B12" s="209" t="s">
        <v>61</v>
      </c>
      <c r="C12" s="99" t="s">
        <v>326</v>
      </c>
      <c r="D12" s="98" t="s">
        <v>324</v>
      </c>
      <c r="E12" s="74" t="s">
        <v>45</v>
      </c>
      <c r="F12" s="563" t="s">
        <v>380</v>
      </c>
      <c r="G12" s="550" t="s">
        <v>382</v>
      </c>
      <c r="H12" s="557" t="s">
        <v>316</v>
      </c>
      <c r="I12" s="97" t="s">
        <v>323</v>
      </c>
      <c r="J12" s="74" t="s">
        <v>45</v>
      </c>
      <c r="K12" s="226"/>
      <c r="L12" s="70"/>
    </row>
    <row r="13" spans="1:12" s="212" customFormat="1" ht="15">
      <c r="A13" s="436" t="s">
        <v>276</v>
      </c>
      <c r="B13" s="435" t="s">
        <v>172</v>
      </c>
      <c r="C13" s="437" t="s">
        <v>334</v>
      </c>
      <c r="D13" s="164" t="s">
        <v>45</v>
      </c>
      <c r="E13" s="165" t="s">
        <v>336</v>
      </c>
      <c r="F13" s="564" t="s">
        <v>383</v>
      </c>
      <c r="G13" s="551" t="s">
        <v>378</v>
      </c>
      <c r="H13" s="556" t="s">
        <v>315</v>
      </c>
      <c r="I13" s="97" t="s">
        <v>45</v>
      </c>
      <c r="J13" s="74" t="s">
        <v>335</v>
      </c>
      <c r="K13" s="233"/>
      <c r="L13" s="127"/>
    </row>
    <row r="14" spans="1:12" s="68" customFormat="1" ht="14.25">
      <c r="A14" s="438" t="s">
        <v>275</v>
      </c>
      <c r="B14" s="439" t="s">
        <v>176</v>
      </c>
      <c r="C14" s="440" t="s">
        <v>305</v>
      </c>
      <c r="D14" s="401" t="s">
        <v>45</v>
      </c>
      <c r="E14" s="402" t="s">
        <v>327</v>
      </c>
      <c r="F14" s="565" t="s">
        <v>378</v>
      </c>
      <c r="G14" s="404" t="s">
        <v>384</v>
      </c>
      <c r="H14" s="558" t="s">
        <v>337</v>
      </c>
      <c r="I14" s="403" t="s">
        <v>45</v>
      </c>
      <c r="J14" s="404" t="s">
        <v>323</v>
      </c>
      <c r="K14" s="226"/>
      <c r="L14" s="70"/>
    </row>
    <row r="15" spans="1:12" s="68" customFormat="1" ht="24">
      <c r="A15" s="95" t="s">
        <v>295</v>
      </c>
      <c r="B15" s="75" t="s">
        <v>288</v>
      </c>
      <c r="C15" s="99" t="s">
        <v>357</v>
      </c>
      <c r="D15" s="101" t="s">
        <v>289</v>
      </c>
      <c r="E15" s="96" t="s">
        <v>330</v>
      </c>
      <c r="F15" s="562" t="s">
        <v>378</v>
      </c>
      <c r="G15" s="549" t="s">
        <v>385</v>
      </c>
      <c r="H15" s="556" t="s">
        <v>358</v>
      </c>
      <c r="I15" s="224" t="s">
        <v>289</v>
      </c>
      <c r="J15" s="96" t="s">
        <v>359</v>
      </c>
      <c r="K15" s="226"/>
      <c r="L15" s="70"/>
    </row>
    <row r="16" spans="1:12" s="68" customFormat="1" ht="14.25">
      <c r="A16" s="95" t="s">
        <v>372</v>
      </c>
      <c r="B16" s="209" t="s">
        <v>291</v>
      </c>
      <c r="C16" s="99" t="s">
        <v>326</v>
      </c>
      <c r="D16" s="98" t="s">
        <v>360</v>
      </c>
      <c r="E16" s="74" t="s">
        <v>290</v>
      </c>
      <c r="F16" s="563" t="s">
        <v>378</v>
      </c>
      <c r="G16" s="550" t="s">
        <v>386</v>
      </c>
      <c r="H16" s="557" t="s">
        <v>361</v>
      </c>
      <c r="I16" s="97" t="s">
        <v>362</v>
      </c>
      <c r="J16" s="74" t="s">
        <v>292</v>
      </c>
      <c r="K16" s="226"/>
      <c r="L16" s="70"/>
    </row>
    <row r="17" spans="1:12" s="212" customFormat="1" ht="15">
      <c r="A17" s="436" t="s">
        <v>276</v>
      </c>
      <c r="B17" s="435" t="s">
        <v>293</v>
      </c>
      <c r="C17" s="437" t="s">
        <v>364</v>
      </c>
      <c r="D17" s="164" t="s">
        <v>45</v>
      </c>
      <c r="E17" s="165" t="s">
        <v>365</v>
      </c>
      <c r="F17" s="564" t="s">
        <v>378</v>
      </c>
      <c r="G17" s="551" t="s">
        <v>387</v>
      </c>
      <c r="H17" s="556" t="s">
        <v>346</v>
      </c>
      <c r="I17" s="97" t="s">
        <v>45</v>
      </c>
      <c r="J17" s="74" t="s">
        <v>363</v>
      </c>
      <c r="K17" s="233"/>
      <c r="L17" s="127"/>
    </row>
    <row r="18" spans="1:12" s="68" customFormat="1" ht="19.5" customHeight="1">
      <c r="A18" s="506" t="s">
        <v>285</v>
      </c>
      <c r="B18" s="506"/>
      <c r="C18" s="506"/>
      <c r="D18" s="506"/>
      <c r="E18" s="506"/>
      <c r="F18" s="506"/>
      <c r="G18" s="506"/>
      <c r="H18" s="506"/>
      <c r="I18" s="506"/>
      <c r="J18" s="506"/>
      <c r="K18" s="226"/>
      <c r="L18" s="70"/>
    </row>
    <row r="19" spans="1:12" s="68" customFormat="1" ht="15" thickBot="1">
      <c r="A19" s="167" t="s">
        <v>183</v>
      </c>
      <c r="B19" s="168" t="s">
        <v>184</v>
      </c>
      <c r="C19" s="169"/>
      <c r="D19" s="167" t="s">
        <v>185</v>
      </c>
      <c r="E19" s="169"/>
      <c r="F19" s="170"/>
      <c r="G19" s="170"/>
      <c r="H19" s="168" t="s">
        <v>186</v>
      </c>
      <c r="I19" s="170"/>
      <c r="J19" s="169"/>
      <c r="K19" s="70"/>
      <c r="L19" s="70"/>
    </row>
    <row r="20" spans="1:12" s="68" customFormat="1" ht="53.25" customHeight="1" thickTop="1">
      <c r="A20" s="511" t="s">
        <v>89</v>
      </c>
      <c r="B20" s="507" t="s">
        <v>271</v>
      </c>
      <c r="C20" s="508"/>
      <c r="D20" s="509" t="s">
        <v>137</v>
      </c>
      <c r="E20" s="510"/>
      <c r="F20" s="545"/>
      <c r="G20" s="545"/>
      <c r="H20" s="186" t="s">
        <v>149</v>
      </c>
      <c r="I20" s="171" t="s">
        <v>138</v>
      </c>
      <c r="J20" s="172"/>
      <c r="K20" s="70"/>
      <c r="L20" s="70"/>
    </row>
    <row r="21" spans="1:11" s="142" customFormat="1" ht="29.25" customHeight="1">
      <c r="A21" s="512"/>
      <c r="B21" s="513" t="s">
        <v>270</v>
      </c>
      <c r="C21" s="514"/>
      <c r="D21" s="504" t="s">
        <v>136</v>
      </c>
      <c r="E21" s="505"/>
      <c r="F21" s="546"/>
      <c r="G21" s="546"/>
      <c r="H21" s="449" t="s">
        <v>148</v>
      </c>
      <c r="I21" s="278" t="s">
        <v>199</v>
      </c>
      <c r="J21" s="277"/>
      <c r="K21" s="275"/>
    </row>
    <row r="22" spans="1:12" s="68" customFormat="1" ht="32.25" customHeight="1">
      <c r="A22" s="527" t="s">
        <v>84</v>
      </c>
      <c r="B22" s="518" t="s">
        <v>151</v>
      </c>
      <c r="C22" s="519"/>
      <c r="D22" s="521" t="s">
        <v>277</v>
      </c>
      <c r="E22" s="522"/>
      <c r="F22" s="450"/>
      <c r="G22" s="450"/>
      <c r="H22" s="395" t="s">
        <v>278</v>
      </c>
      <c r="I22" s="329" t="s">
        <v>279</v>
      </c>
      <c r="J22" s="274"/>
      <c r="K22" s="276"/>
      <c r="L22" s="70"/>
    </row>
    <row r="23" spans="1:12" s="68" customFormat="1" ht="31.5" customHeight="1">
      <c r="A23" s="528"/>
      <c r="B23" s="518" t="s">
        <v>187</v>
      </c>
      <c r="C23" s="519"/>
      <c r="D23" s="173" t="s">
        <v>197</v>
      </c>
      <c r="E23" s="174"/>
      <c r="F23" s="547"/>
      <c r="G23" s="547"/>
      <c r="H23" s="395" t="s">
        <v>198</v>
      </c>
      <c r="I23" s="273" t="s">
        <v>196</v>
      </c>
      <c r="J23" s="175"/>
      <c r="K23" s="70"/>
      <c r="L23" s="70"/>
    </row>
    <row r="24" spans="1:12" s="68" customFormat="1" ht="16.5" customHeight="1">
      <c r="A24" s="267"/>
      <c r="B24" s="140"/>
      <c r="C24" s="141"/>
      <c r="D24" s="141"/>
      <c r="E24" s="72"/>
      <c r="F24" s="72"/>
      <c r="G24" s="72"/>
      <c r="H24" s="72"/>
      <c r="I24" s="141"/>
      <c r="J24" s="80"/>
      <c r="K24" s="70"/>
      <c r="L24" s="70"/>
    </row>
    <row r="25" spans="1:12" s="68" customFormat="1" ht="18.75">
      <c r="A25" s="526" t="s">
        <v>110</v>
      </c>
      <c r="B25" s="526"/>
      <c r="C25" s="526"/>
      <c r="D25" s="526"/>
      <c r="E25" s="526"/>
      <c r="F25" s="526"/>
      <c r="G25" s="526"/>
      <c r="H25" s="526"/>
      <c r="I25" s="526"/>
      <c r="J25" s="526"/>
      <c r="K25" s="70"/>
      <c r="L25" s="70"/>
    </row>
    <row r="26" spans="1:25" s="139" customFormat="1" ht="14.25">
      <c r="A26" s="520" t="s">
        <v>139</v>
      </c>
      <c r="B26" s="520"/>
      <c r="C26" s="520"/>
      <c r="D26" s="520"/>
      <c r="E26" s="520"/>
      <c r="F26" s="520"/>
      <c r="G26" s="520"/>
      <c r="H26" s="520"/>
      <c r="I26" s="520"/>
      <c r="J26" s="520"/>
      <c r="K26" s="234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</row>
    <row r="27" spans="1:12" ht="14.25">
      <c r="A27" s="516" t="s">
        <v>147</v>
      </c>
      <c r="B27" s="516"/>
      <c r="C27" s="516"/>
      <c r="D27" s="516"/>
      <c r="E27" s="516"/>
      <c r="F27" s="516"/>
      <c r="G27" s="516"/>
      <c r="H27" s="516"/>
      <c r="I27" s="516"/>
      <c r="J27" s="516"/>
      <c r="K27" s="234"/>
      <c r="L27" s="46"/>
    </row>
    <row r="28" spans="1:12" ht="14.25">
      <c r="A28" s="517" t="s">
        <v>255</v>
      </c>
      <c r="B28" s="517"/>
      <c r="C28" s="517"/>
      <c r="D28" s="517"/>
      <c r="E28" s="517"/>
      <c r="F28" s="517"/>
      <c r="G28" s="517"/>
      <c r="H28" s="517"/>
      <c r="I28" s="517"/>
      <c r="J28" s="517"/>
      <c r="K28" s="235"/>
      <c r="L28" s="46"/>
    </row>
    <row r="29" spans="1:12" ht="14.25">
      <c r="A29" s="515" t="s">
        <v>261</v>
      </c>
      <c r="B29" s="515"/>
      <c r="C29" s="515"/>
      <c r="D29" s="515"/>
      <c r="E29" s="515"/>
      <c r="F29" s="515"/>
      <c r="G29" s="515"/>
      <c r="H29" s="515"/>
      <c r="I29" s="515"/>
      <c r="J29" s="515"/>
      <c r="K29" s="235"/>
      <c r="L29" s="46"/>
    </row>
    <row r="30" spans="3:7" ht="14.25">
      <c r="C30" s="88" t="s">
        <v>262</v>
      </c>
      <c r="D30" s="88"/>
      <c r="E30" s="88"/>
      <c r="F30" s="88"/>
      <c r="G30" s="88"/>
    </row>
  </sheetData>
  <sheetProtection/>
  <mergeCells count="19">
    <mergeCell ref="D22:E22"/>
    <mergeCell ref="C1:J1"/>
    <mergeCell ref="C2:J2"/>
    <mergeCell ref="I5:J5"/>
    <mergeCell ref="A25:J25"/>
    <mergeCell ref="A22:A23"/>
    <mergeCell ref="A20:A21"/>
    <mergeCell ref="B21:C21"/>
    <mergeCell ref="A29:J29"/>
    <mergeCell ref="A27:J27"/>
    <mergeCell ref="A28:J28"/>
    <mergeCell ref="B22:C22"/>
    <mergeCell ref="B23:C23"/>
    <mergeCell ref="A26:J26"/>
    <mergeCell ref="A6:B6"/>
    <mergeCell ref="D21:E21"/>
    <mergeCell ref="A18:J18"/>
    <mergeCell ref="B20:C20"/>
    <mergeCell ref="D20:E20"/>
  </mergeCells>
  <printOptions horizontalCentered="1" verticalCentered="1"/>
  <pageMargins left="0.5511811023622047" right="0.31496062992125984" top="0.03937007874015748" bottom="0" header="0.1968503937007874" footer="0.1968503937007874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6"/>
  <sheetViews>
    <sheetView tabSelected="1" zoomScalePageLayoutView="0" workbookViewId="0" topLeftCell="A1">
      <selection activeCell="J14" sqref="J14"/>
    </sheetView>
  </sheetViews>
  <sheetFormatPr defaultColWidth="8.796875" defaultRowHeight="14.25"/>
  <cols>
    <col min="1" max="1" width="21.3984375" style="6" customWidth="1"/>
    <col min="2" max="2" width="5.69921875" style="54" customWidth="1"/>
    <col min="3" max="3" width="7.59765625" style="2" customWidth="1"/>
    <col min="4" max="4" width="6.8984375" style="2" customWidth="1"/>
    <col min="5" max="5" width="7" style="2" customWidth="1"/>
    <col min="6" max="6" width="8" style="2" customWidth="1"/>
    <col min="7" max="9" width="10.59765625" style="2" customWidth="1"/>
    <col min="10" max="11" width="6.8984375" style="6" customWidth="1"/>
    <col min="12" max="12" width="7.69921875" style="6" customWidth="1"/>
    <col min="13" max="16384" width="9" style="6" customWidth="1"/>
  </cols>
  <sheetData>
    <row r="1" spans="1:12" ht="12">
      <c r="A1" s="4"/>
      <c r="J1" s="2"/>
      <c r="K1" s="2"/>
      <c r="L1" s="2"/>
    </row>
    <row r="2" spans="1:11" ht="27">
      <c r="A2" s="4"/>
      <c r="C2" s="531" t="s">
        <v>62</v>
      </c>
      <c r="D2" s="531"/>
      <c r="E2" s="531"/>
      <c r="F2" s="531"/>
      <c r="G2" s="531"/>
      <c r="H2" s="531"/>
      <c r="I2" s="531"/>
      <c r="J2" s="531"/>
      <c r="K2" s="531"/>
    </row>
    <row r="3" spans="1:12" ht="23.25" customHeight="1">
      <c r="A3" s="4"/>
      <c r="C3" s="535" t="s">
        <v>63</v>
      </c>
      <c r="D3" s="535"/>
      <c r="E3" s="535"/>
      <c r="F3" s="535"/>
      <c r="G3" s="535"/>
      <c r="H3" s="535"/>
      <c r="I3" s="535"/>
      <c r="J3" s="535"/>
      <c r="K3" s="16"/>
      <c r="L3" s="16"/>
    </row>
    <row r="4" spans="2:9" ht="14.25" customHeight="1">
      <c r="B4" s="8"/>
      <c r="G4" s="76"/>
      <c r="H4" s="76"/>
      <c r="I4" s="15"/>
    </row>
    <row r="5" spans="2:9" ht="15" customHeight="1">
      <c r="B5" s="8"/>
      <c r="G5" s="76"/>
      <c r="H5" s="76"/>
      <c r="I5" s="15"/>
    </row>
    <row r="6" spans="2:9" ht="15" customHeight="1">
      <c r="B6" s="8"/>
      <c r="G6" s="76"/>
      <c r="H6" s="76"/>
      <c r="I6" s="15"/>
    </row>
    <row r="7" spans="1:12" s="31" customFormat="1" ht="19.5" customHeight="1">
      <c r="A7" s="536"/>
      <c r="B7" s="536"/>
      <c r="C7" s="536"/>
      <c r="D7" s="536"/>
      <c r="E7" s="536"/>
      <c r="F7" s="536"/>
      <c r="G7" s="536"/>
      <c r="H7" s="536"/>
      <c r="I7" s="537"/>
      <c r="J7" s="536"/>
      <c r="K7" s="536"/>
      <c r="L7" s="536"/>
    </row>
    <row r="8" spans="1:12" ht="16.5" customHeight="1">
      <c r="A8" s="14" t="s">
        <v>81</v>
      </c>
      <c r="B8" s="55"/>
      <c r="D8" s="7"/>
      <c r="E8" s="7"/>
      <c r="F8" s="7"/>
      <c r="G8" s="7"/>
      <c r="H8" s="7"/>
      <c r="I8" s="7"/>
      <c r="J8" s="412"/>
      <c r="K8" s="529">
        <v>43577</v>
      </c>
      <c r="L8" s="529"/>
    </row>
    <row r="9" spans="1:13" ht="24.75" customHeight="1" thickBot="1">
      <c r="A9" s="538" t="s">
        <v>49</v>
      </c>
      <c r="B9" s="539"/>
      <c r="C9" s="214" t="s">
        <v>50</v>
      </c>
      <c r="D9" s="215" t="s">
        <v>157</v>
      </c>
      <c r="E9" s="145" t="s">
        <v>66</v>
      </c>
      <c r="F9" s="135" t="s">
        <v>14</v>
      </c>
      <c r="G9" s="586" t="s">
        <v>376</v>
      </c>
      <c r="H9" s="566" t="s">
        <v>388</v>
      </c>
      <c r="I9" s="566" t="s">
        <v>3</v>
      </c>
      <c r="J9" s="145" t="s">
        <v>159</v>
      </c>
      <c r="K9" s="136" t="s">
        <v>66</v>
      </c>
      <c r="L9" s="135" t="s">
        <v>14</v>
      </c>
      <c r="M9" s="48"/>
    </row>
    <row r="10" spans="1:13" ht="24.75" customHeight="1" thickTop="1">
      <c r="A10" s="245" t="s">
        <v>162</v>
      </c>
      <c r="B10" s="246" t="s">
        <v>163</v>
      </c>
      <c r="C10" s="247" t="s">
        <v>13</v>
      </c>
      <c r="D10" s="248" t="s">
        <v>114</v>
      </c>
      <c r="E10" s="248" t="s">
        <v>60</v>
      </c>
      <c r="F10" s="571" t="s">
        <v>158</v>
      </c>
      <c r="G10" s="587"/>
      <c r="H10" s="567"/>
      <c r="I10" s="567" t="s">
        <v>153</v>
      </c>
      <c r="J10" s="249" t="s">
        <v>135</v>
      </c>
      <c r="K10" s="250" t="s">
        <v>83</v>
      </c>
      <c r="L10" s="251" t="s">
        <v>164</v>
      </c>
      <c r="M10" s="221"/>
    </row>
    <row r="11" spans="1:13" ht="25.5" customHeight="1" thickBot="1">
      <c r="A11" s="252" t="s">
        <v>224</v>
      </c>
      <c r="B11" s="253" t="s">
        <v>161</v>
      </c>
      <c r="C11" s="254" t="s">
        <v>13</v>
      </c>
      <c r="D11" s="124" t="s">
        <v>114</v>
      </c>
      <c r="E11" s="124" t="s">
        <v>158</v>
      </c>
      <c r="F11" s="572" t="s">
        <v>60</v>
      </c>
      <c r="G11" s="588"/>
      <c r="H11" s="568"/>
      <c r="I11" s="568" t="s">
        <v>225</v>
      </c>
      <c r="J11" s="255" t="s">
        <v>256</v>
      </c>
      <c r="K11" s="256" t="s">
        <v>165</v>
      </c>
      <c r="L11" s="257" t="s">
        <v>160</v>
      </c>
      <c r="M11" s="221"/>
    </row>
    <row r="12" spans="1:12" s="77" customFormat="1" ht="54.75" customHeight="1" thickTop="1">
      <c r="A12" s="292" t="s">
        <v>287</v>
      </c>
      <c r="B12" s="293" t="s">
        <v>155</v>
      </c>
      <c r="C12" s="443" t="s">
        <v>356</v>
      </c>
      <c r="D12" s="222" t="s">
        <v>339</v>
      </c>
      <c r="E12" s="218" t="s">
        <v>341</v>
      </c>
      <c r="F12" s="573" t="s">
        <v>45</v>
      </c>
      <c r="G12" s="589" t="s">
        <v>378</v>
      </c>
      <c r="H12" s="569" t="s">
        <v>384</v>
      </c>
      <c r="I12" s="223" t="s">
        <v>333</v>
      </c>
      <c r="J12" s="425" t="s">
        <v>342</v>
      </c>
      <c r="K12" s="218" t="s">
        <v>344</v>
      </c>
      <c r="L12" s="389" t="s">
        <v>45</v>
      </c>
    </row>
    <row r="13" spans="1:12" s="77" customFormat="1" ht="54.75" customHeight="1">
      <c r="A13" s="430" t="s">
        <v>354</v>
      </c>
      <c r="B13" s="431" t="s">
        <v>156</v>
      </c>
      <c r="C13" s="432" t="s">
        <v>355</v>
      </c>
      <c r="D13" s="270" t="s">
        <v>340</v>
      </c>
      <c r="E13" s="271" t="s">
        <v>45</v>
      </c>
      <c r="F13" s="442" t="s">
        <v>341</v>
      </c>
      <c r="G13" s="590" t="s">
        <v>389</v>
      </c>
      <c r="H13" s="570" t="s">
        <v>382</v>
      </c>
      <c r="I13" s="272" t="s">
        <v>308</v>
      </c>
      <c r="J13" s="441" t="s">
        <v>343</v>
      </c>
      <c r="K13" s="417" t="s">
        <v>45</v>
      </c>
      <c r="L13" s="442" t="s">
        <v>344</v>
      </c>
    </row>
    <row r="14" spans="1:12" s="77" customFormat="1" ht="54.75" customHeight="1">
      <c r="A14" s="447" t="s">
        <v>353</v>
      </c>
      <c r="B14" s="258" t="s">
        <v>156</v>
      </c>
      <c r="C14" s="446" t="s">
        <v>366</v>
      </c>
      <c r="D14" s="270" t="s">
        <v>367</v>
      </c>
      <c r="E14" s="271" t="s">
        <v>45</v>
      </c>
      <c r="F14" s="442" t="s">
        <v>368</v>
      </c>
      <c r="G14" s="590" t="s">
        <v>378</v>
      </c>
      <c r="H14" s="570" t="s">
        <v>386</v>
      </c>
      <c r="I14" s="272" t="s">
        <v>369</v>
      </c>
      <c r="J14" s="441" t="s">
        <v>370</v>
      </c>
      <c r="K14" s="417" t="s">
        <v>45</v>
      </c>
      <c r="L14" s="442" t="s">
        <v>371</v>
      </c>
    </row>
    <row r="15" spans="1:12" s="31" customFormat="1" ht="21" customHeight="1">
      <c r="A15" s="530" t="s">
        <v>201</v>
      </c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40"/>
    </row>
    <row r="16" spans="1:12" s="31" customFormat="1" ht="24" customHeight="1" thickBot="1">
      <c r="A16" s="280" t="s">
        <v>200</v>
      </c>
      <c r="B16" s="281" t="s">
        <v>86</v>
      </c>
      <c r="C16" s="282"/>
      <c r="D16" s="194" t="s">
        <v>87</v>
      </c>
      <c r="E16" s="201" t="s">
        <v>88</v>
      </c>
      <c r="F16" s="178"/>
      <c r="G16" s="178"/>
      <c r="H16" s="178"/>
      <c r="I16" s="178"/>
      <c r="J16" s="178"/>
      <c r="K16" s="178"/>
      <c r="L16" s="179"/>
    </row>
    <row r="17" spans="1:12" s="31" customFormat="1" ht="16.5" customHeight="1" thickTop="1">
      <c r="A17" s="181" t="s">
        <v>91</v>
      </c>
      <c r="B17" s="182" t="s">
        <v>203</v>
      </c>
      <c r="C17" s="183"/>
      <c r="D17" s="205" t="s">
        <v>92</v>
      </c>
      <c r="E17" s="182" t="s">
        <v>93</v>
      </c>
      <c r="F17" s="183"/>
      <c r="G17" s="205"/>
      <c r="H17" s="205"/>
      <c r="I17" s="183"/>
      <c r="J17" s="205" t="s">
        <v>144</v>
      </c>
      <c r="K17" s="205"/>
      <c r="L17" s="183"/>
    </row>
    <row r="18" spans="1:12" s="31" customFormat="1" ht="19.5" customHeight="1">
      <c r="A18" s="184" t="s">
        <v>94</v>
      </c>
      <c r="B18" s="206" t="s">
        <v>166</v>
      </c>
      <c r="C18" s="185"/>
      <c r="D18" s="206" t="s">
        <v>95</v>
      </c>
      <c r="E18" s="208" t="s">
        <v>96</v>
      </c>
      <c r="F18" s="207"/>
      <c r="G18" s="206"/>
      <c r="H18" s="206"/>
      <c r="I18" s="207"/>
      <c r="J18" s="206" t="s">
        <v>145</v>
      </c>
      <c r="K18" s="206"/>
      <c r="L18" s="207"/>
    </row>
    <row r="19" spans="1:12" s="31" customFormat="1" ht="19.5" customHeight="1">
      <c r="A19" s="184" t="s">
        <v>90</v>
      </c>
      <c r="B19" s="186" t="s">
        <v>203</v>
      </c>
      <c r="C19" s="185"/>
      <c r="D19" s="187" t="s">
        <v>205</v>
      </c>
      <c r="E19" s="532" t="s">
        <v>204</v>
      </c>
      <c r="F19" s="533"/>
      <c r="G19" s="533"/>
      <c r="H19" s="533"/>
      <c r="I19" s="534"/>
      <c r="J19" s="187"/>
      <c r="K19" s="187"/>
      <c r="L19" s="185"/>
    </row>
    <row r="20" spans="1:12" s="31" customFormat="1" ht="14.25">
      <c r="A20" s="190" t="s">
        <v>108</v>
      </c>
      <c r="B20" s="186" t="s">
        <v>167</v>
      </c>
      <c r="C20" s="188"/>
      <c r="D20" s="189" t="s">
        <v>106</v>
      </c>
      <c r="E20" s="176" t="s">
        <v>107</v>
      </c>
      <c r="F20" s="188"/>
      <c r="G20" s="189"/>
      <c r="H20" s="189"/>
      <c r="I20" s="188"/>
      <c r="J20" s="189" t="s">
        <v>146</v>
      </c>
      <c r="K20" s="189"/>
      <c r="L20" s="188"/>
    </row>
    <row r="21" spans="1:12" s="31" customFormat="1" ht="15.75">
      <c r="A21" s="35"/>
      <c r="B21" s="35"/>
      <c r="C21" s="17"/>
      <c r="D21" s="11"/>
      <c r="E21" s="11"/>
      <c r="F21" s="11"/>
      <c r="G21" s="12"/>
      <c r="H21" s="12"/>
      <c r="I21" s="12"/>
      <c r="J21" s="11"/>
      <c r="K21" s="11"/>
      <c r="L21" s="11"/>
    </row>
    <row r="22" spans="1:12" s="31" customFormat="1" ht="15.75">
      <c r="A22" s="35"/>
      <c r="B22" s="35"/>
      <c r="C22" s="17"/>
      <c r="D22" s="11"/>
      <c r="E22" s="11"/>
      <c r="F22" s="11"/>
      <c r="G22" s="12"/>
      <c r="H22" s="12"/>
      <c r="I22" s="12"/>
      <c r="J22" s="11"/>
      <c r="K22" s="11"/>
      <c r="L22" s="11"/>
    </row>
    <row r="23" spans="1:10" s="31" customFormat="1" ht="21">
      <c r="A23" s="544" t="s">
        <v>41</v>
      </c>
      <c r="B23" s="544"/>
      <c r="C23" s="544"/>
      <c r="D23" s="544"/>
      <c r="E23" s="544"/>
      <c r="F23" s="544"/>
      <c r="G23" s="544"/>
      <c r="H23" s="544"/>
      <c r="I23" s="544"/>
      <c r="J23" s="544"/>
    </row>
    <row r="24" spans="1:10" s="31" customFormat="1" ht="15">
      <c r="A24" s="479" t="s">
        <v>42</v>
      </c>
      <c r="B24" s="479"/>
      <c r="C24" s="479"/>
      <c r="D24" s="479"/>
      <c r="E24" s="479"/>
      <c r="F24" s="479"/>
      <c r="G24" s="479"/>
      <c r="H24" s="479"/>
      <c r="I24" s="479"/>
      <c r="J24" s="479"/>
    </row>
    <row r="25" spans="1:10" s="31" customFormat="1" ht="15">
      <c r="A25" s="479" t="s">
        <v>43</v>
      </c>
      <c r="B25" s="479"/>
      <c r="C25" s="479"/>
      <c r="D25" s="479"/>
      <c r="E25" s="479"/>
      <c r="F25" s="479"/>
      <c r="G25" s="479"/>
      <c r="H25" s="479"/>
      <c r="I25" s="479"/>
      <c r="J25" s="479"/>
    </row>
    <row r="26" spans="1:12" s="31" customFormat="1" ht="14.25">
      <c r="A26" s="543" t="s">
        <v>254</v>
      </c>
      <c r="B26" s="543"/>
      <c r="C26" s="543"/>
      <c r="D26" s="543"/>
      <c r="E26" s="138"/>
      <c r="F26" s="138"/>
      <c r="G26" s="36"/>
      <c r="H26" s="36"/>
      <c r="I26" s="37"/>
      <c r="J26" s="37"/>
      <c r="K26" s="37"/>
      <c r="L26" s="37"/>
    </row>
    <row r="27" spans="1:12" s="31" customFormat="1" ht="14.25">
      <c r="A27" s="542" t="s">
        <v>257</v>
      </c>
      <c r="B27" s="542"/>
      <c r="C27" s="542"/>
      <c r="D27" s="542"/>
      <c r="E27" s="137"/>
      <c r="F27" s="137"/>
      <c r="G27" s="38"/>
      <c r="H27" s="38"/>
      <c r="I27" s="39"/>
      <c r="J27" s="39"/>
      <c r="K27" s="39"/>
      <c r="L27" s="39"/>
    </row>
    <row r="28" spans="1:12" ht="14.25">
      <c r="A28" s="541" t="s">
        <v>258</v>
      </c>
      <c r="B28" s="541"/>
      <c r="C28" s="541"/>
      <c r="D28" s="541"/>
      <c r="E28" s="31"/>
      <c r="F28" s="31"/>
      <c r="G28" s="31"/>
      <c r="H28" s="31"/>
      <c r="I28" s="34"/>
      <c r="J28" s="34"/>
      <c r="K28" s="34"/>
      <c r="L28" s="34"/>
    </row>
    <row r="29" spans="1:12" ht="14.25">
      <c r="A29" s="40"/>
      <c r="B29" s="52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4.25">
      <c r="A30" s="40"/>
      <c r="B30" s="52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4.25">
      <c r="A31" s="40"/>
      <c r="B31" s="52"/>
      <c r="C31" s="34"/>
      <c r="D31" s="34"/>
      <c r="E31" s="34"/>
      <c r="F31" s="34"/>
      <c r="G31" s="34"/>
      <c r="H31" s="34"/>
      <c r="I31" s="34"/>
      <c r="J31" s="34"/>
      <c r="K31" s="34"/>
      <c r="L31" s="34"/>
    </row>
    <row r="32" spans="1:12" ht="14.25">
      <c r="A32" s="31"/>
      <c r="B32" s="52"/>
      <c r="C32" s="34"/>
      <c r="D32" s="34"/>
      <c r="E32" s="34"/>
      <c r="F32" s="34"/>
      <c r="G32" s="34"/>
      <c r="H32" s="34"/>
      <c r="I32" s="34"/>
      <c r="J32" s="32"/>
      <c r="K32" s="31"/>
      <c r="L32" s="31"/>
    </row>
    <row r="33" spans="1:12" ht="14.25">
      <c r="A33" s="31"/>
      <c r="B33" s="52"/>
      <c r="C33" s="34"/>
      <c r="D33" s="34"/>
      <c r="E33" s="34"/>
      <c r="F33" s="34"/>
      <c r="G33" s="34"/>
      <c r="H33" s="34"/>
      <c r="I33" s="34"/>
      <c r="J33" s="32"/>
      <c r="K33" s="31"/>
      <c r="L33" s="31"/>
    </row>
    <row r="34" spans="1:12" ht="14.25">
      <c r="A34" s="31"/>
      <c r="B34" s="52"/>
      <c r="C34" s="34"/>
      <c r="D34" s="34"/>
      <c r="E34" s="34"/>
      <c r="F34" s="34"/>
      <c r="G34" s="34"/>
      <c r="H34" s="34"/>
      <c r="I34" s="34"/>
      <c r="J34" s="32"/>
      <c r="K34" s="31"/>
      <c r="L34" s="31"/>
    </row>
    <row r="35" spans="9:12" ht="14.25">
      <c r="I35" s="34"/>
      <c r="J35" s="31"/>
      <c r="K35" s="31"/>
      <c r="L35" s="31"/>
    </row>
    <row r="36" spans="9:12" ht="14.25">
      <c r="I36" s="34"/>
      <c r="J36" s="31"/>
      <c r="K36" s="31"/>
      <c r="L36" s="31"/>
    </row>
  </sheetData>
  <sheetProtection/>
  <mergeCells count="13">
    <mergeCell ref="A28:D28"/>
    <mergeCell ref="A27:D27"/>
    <mergeCell ref="A26:D26"/>
    <mergeCell ref="A23:J23"/>
    <mergeCell ref="A25:J25"/>
    <mergeCell ref="A24:J24"/>
    <mergeCell ref="C2:K2"/>
    <mergeCell ref="E19:I19"/>
    <mergeCell ref="K8:L8"/>
    <mergeCell ref="C3:J3"/>
    <mergeCell ref="A7:L7"/>
    <mergeCell ref="A9:B9"/>
    <mergeCell ref="A15:L15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SINO08</cp:lastModifiedBy>
  <cp:lastPrinted>2019-04-22T02:48:19Z</cp:lastPrinted>
  <dcterms:created xsi:type="dcterms:W3CDTF">2000-01-10T02:46:04Z</dcterms:created>
  <dcterms:modified xsi:type="dcterms:W3CDTF">2019-04-25T06:48:46Z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